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2120" windowHeight="8865" tabRatio="883" activeTab="1"/>
  </bookViews>
  <sheets>
    <sheet name="Overview Certified Count" sheetId="1" r:id="rId1"/>
    <sheet name="Multi Year" sheetId="2" r:id="rId2"/>
    <sheet name="LEP" sheetId="3" r:id="rId3"/>
  </sheets>
  <definedNames>
    <definedName name="_xlnm.Print_Area" localSheetId="1">'Multi Year'!$A$1:$K$38</definedName>
    <definedName name="_xlnm.Print_Area" localSheetId="0">'Overview Certified Count'!$A$1:$X$115</definedName>
  </definedNames>
  <calcPr fullCalcOnLoad="1"/>
</workbook>
</file>

<file path=xl/sharedStrings.xml><?xml version="1.0" encoding="utf-8"?>
<sst xmlns="http://schemas.openxmlformats.org/spreadsheetml/2006/main" count="456" uniqueCount="212">
  <si>
    <t>Elementary</t>
  </si>
  <si>
    <t>High</t>
  </si>
  <si>
    <t>Special</t>
  </si>
  <si>
    <t>Total</t>
  </si>
  <si>
    <t>Cattell</t>
  </si>
  <si>
    <t>Downtown</t>
  </si>
  <si>
    <t>Edmunds</t>
  </si>
  <si>
    <t>Findley</t>
  </si>
  <si>
    <t>Garton</t>
  </si>
  <si>
    <t>Greenwood</t>
  </si>
  <si>
    <t>Hanawalt</t>
  </si>
  <si>
    <t>Hillis</t>
  </si>
  <si>
    <t>Howe</t>
  </si>
  <si>
    <t>Hubbell</t>
  </si>
  <si>
    <t>Jackson</t>
  </si>
  <si>
    <t>Jefferson</t>
  </si>
  <si>
    <t>King</t>
  </si>
  <si>
    <t>Perkins</t>
  </si>
  <si>
    <t>Lovejoy</t>
  </si>
  <si>
    <t>Madison</t>
  </si>
  <si>
    <t>McKinley</t>
  </si>
  <si>
    <t>Monroe</t>
  </si>
  <si>
    <t>Oak Park</t>
  </si>
  <si>
    <t>Park Avenue</t>
  </si>
  <si>
    <t>Phillips</t>
  </si>
  <si>
    <t>Pleasant Hill</t>
  </si>
  <si>
    <t>Stowe</t>
  </si>
  <si>
    <t>Studebaker</t>
  </si>
  <si>
    <t>Willard</t>
  </si>
  <si>
    <t>Windsor</t>
  </si>
  <si>
    <t>Wright</t>
  </si>
  <si>
    <t>Brody</t>
  </si>
  <si>
    <t>Callanan</t>
  </si>
  <si>
    <t>Goodrell</t>
  </si>
  <si>
    <t>Harding</t>
  </si>
  <si>
    <t>Hiatt</t>
  </si>
  <si>
    <t>Hoyt</t>
  </si>
  <si>
    <t>McCombs</t>
  </si>
  <si>
    <t>Meredith</t>
  </si>
  <si>
    <t>Merrill</t>
  </si>
  <si>
    <t>Weeks</t>
  </si>
  <si>
    <t>Scavo</t>
  </si>
  <si>
    <t>East</t>
  </si>
  <si>
    <t>Hoover</t>
  </si>
  <si>
    <t>Lincoln</t>
  </si>
  <si>
    <t>North</t>
  </si>
  <si>
    <t>Roosevelt</t>
  </si>
  <si>
    <t>ECSE EI</t>
  </si>
  <si>
    <t>Orchard Place</t>
  </si>
  <si>
    <t>Smouse</t>
  </si>
  <si>
    <t>Van Meter</t>
  </si>
  <si>
    <t>Residential treatment center</t>
  </si>
  <si>
    <t>American</t>
  </si>
  <si>
    <t>Indian or</t>
  </si>
  <si>
    <t>Alaskan</t>
  </si>
  <si>
    <t>Native</t>
  </si>
  <si>
    <t>Asian</t>
  </si>
  <si>
    <t>Pacific</t>
  </si>
  <si>
    <t>Islander</t>
  </si>
  <si>
    <t>African</t>
  </si>
  <si>
    <t>Not</t>
  </si>
  <si>
    <t>Hispanic</t>
  </si>
  <si>
    <t>(Latino)</t>
  </si>
  <si>
    <t>White</t>
  </si>
  <si>
    <t>Not of</t>
  </si>
  <si>
    <t>Origin</t>
  </si>
  <si>
    <t>Enrollment</t>
  </si>
  <si>
    <t xml:space="preserve">Total </t>
  </si>
  <si>
    <t>Minority</t>
  </si>
  <si>
    <t>Change</t>
  </si>
  <si>
    <t>Percent</t>
  </si>
  <si>
    <t xml:space="preserve"> </t>
  </si>
  <si>
    <t>*</t>
  </si>
  <si>
    <t>Summary of Totals</t>
  </si>
  <si>
    <t>Elementary Schools</t>
  </si>
  <si>
    <t>Middle Schools</t>
  </si>
  <si>
    <t>High Schools</t>
  </si>
  <si>
    <t>Special Schools</t>
  </si>
  <si>
    <t>**</t>
  </si>
  <si>
    <t>LEP Students</t>
  </si>
  <si>
    <t>Limited English Proficient students are also included in building counts.</t>
  </si>
  <si>
    <t>River Woods</t>
  </si>
  <si>
    <t>This report does not include all students who attend programs not placed in district schools.  Programs are listed on page 4.</t>
  </si>
  <si>
    <t>Special secondary school</t>
  </si>
  <si>
    <t>Capitol View</t>
  </si>
  <si>
    <t>Kdg</t>
  </si>
  <si>
    <t>Spanish</t>
  </si>
  <si>
    <t>Bosnian</t>
  </si>
  <si>
    <t>Vietnamese</t>
  </si>
  <si>
    <t>Arabic</t>
  </si>
  <si>
    <t>Nuer</t>
  </si>
  <si>
    <t>All others</t>
  </si>
  <si>
    <t>Afrikaans</t>
  </si>
  <si>
    <t>French</t>
  </si>
  <si>
    <t>Somali</t>
  </si>
  <si>
    <t>Amharic</t>
  </si>
  <si>
    <t>Tagalog</t>
  </si>
  <si>
    <t>Hmong</t>
  </si>
  <si>
    <t>Russian</t>
  </si>
  <si>
    <t>Thai</t>
  </si>
  <si>
    <t>Morris</t>
  </si>
  <si>
    <t xml:space="preserve">Middle </t>
  </si>
  <si>
    <t>***</t>
  </si>
  <si>
    <t>Chinese</t>
  </si>
  <si>
    <t>Brubaker</t>
  </si>
  <si>
    <t>Total 2003</t>
  </si>
  <si>
    <t>Swahili</t>
  </si>
  <si>
    <t>African American, Not Hispanic</t>
  </si>
  <si>
    <t>American Indian or Alaskan Native</t>
  </si>
  <si>
    <t>Asian or Pacific Islander</t>
  </si>
  <si>
    <t>Hispanic (Latino)</t>
  </si>
  <si>
    <t>White, Not of Hispanic Origin</t>
  </si>
  <si>
    <t>Total Enrollment</t>
  </si>
  <si>
    <t>Moulton 6th - 8th Grades</t>
  </si>
  <si>
    <t>Total 2004</t>
  </si>
  <si>
    <t>Kannada</t>
  </si>
  <si>
    <t>Total 2005</t>
  </si>
  <si>
    <t>Dinka</t>
  </si>
  <si>
    <t>Grebo</t>
  </si>
  <si>
    <t>Hindi</t>
  </si>
  <si>
    <t>Mende</t>
  </si>
  <si>
    <t>Pushto</t>
  </si>
  <si>
    <t>Yoruba</t>
  </si>
  <si>
    <t>Persian</t>
  </si>
  <si>
    <t>South Union</t>
  </si>
  <si>
    <t>Total 2006</t>
  </si>
  <si>
    <t xml:space="preserve">Lao </t>
  </si>
  <si>
    <t>Carver</t>
  </si>
  <si>
    <t>Walnut Street</t>
  </si>
  <si>
    <t xml:space="preserve">Competent Private Instruction is the actual student count, not the full-time equivalency. </t>
  </si>
  <si>
    <t>Special elementary school including early childhood special education students</t>
  </si>
  <si>
    <t>Tigrinya</t>
  </si>
  <si>
    <t>Mandingo</t>
  </si>
  <si>
    <t>Mongo</t>
  </si>
  <si>
    <t>Zapotec</t>
  </si>
  <si>
    <t>Samuelson</t>
  </si>
  <si>
    <t>Home Instruction*</t>
  </si>
  <si>
    <t>Home School was CPI previously</t>
  </si>
  <si>
    <t>(Student count, not the full-time equivalency used to generate revenue)</t>
  </si>
  <si>
    <t>Total 2008</t>
  </si>
  <si>
    <t>Total 2007</t>
  </si>
  <si>
    <t>Serbian</t>
  </si>
  <si>
    <t>Akan</t>
  </si>
  <si>
    <t>Burmese</t>
  </si>
  <si>
    <t>Creoles/pidgins English-based</t>
  </si>
  <si>
    <t>Creoles/pidgins French-based</t>
  </si>
  <si>
    <t>Croatian</t>
  </si>
  <si>
    <t>Ewe</t>
  </si>
  <si>
    <t>Igbo</t>
  </si>
  <si>
    <t>Kinyarwanda</t>
  </si>
  <si>
    <t>Kurdish</t>
  </si>
  <si>
    <t>Nepali</t>
  </si>
  <si>
    <t>Newari</t>
  </si>
  <si>
    <t>Romanian</t>
  </si>
  <si>
    <t>Rundi</t>
  </si>
  <si>
    <t>Sorbian languages</t>
  </si>
  <si>
    <t>Pacific Islander</t>
  </si>
  <si>
    <t>Multi-</t>
  </si>
  <si>
    <t>Racial</t>
  </si>
  <si>
    <t>Cowles 6th - 8th Grades</t>
  </si>
  <si>
    <t>Early Childhood Special Education Early Intervention NOT including those at Smouse</t>
  </si>
  <si>
    <t>Miscellaneous</t>
  </si>
  <si>
    <t>Moulton PK-5</t>
  </si>
  <si>
    <t>Cowles PK-5</t>
  </si>
  <si>
    <t>Asian or Pacific Islander*</t>
  </si>
  <si>
    <t xml:space="preserve">Asian and Pacific Islander are separated starting 2009 (FY2010)  </t>
  </si>
  <si>
    <t>Multi-Racial*</t>
  </si>
  <si>
    <t>Multi-Racial is a new category starting 2009 (FY2010)</t>
  </si>
  <si>
    <t>Karen Lang</t>
  </si>
  <si>
    <t>Total 2009</t>
  </si>
  <si>
    <t>Mon-Khmer</t>
  </si>
  <si>
    <t>Nilo-Saharan</t>
  </si>
  <si>
    <t>Acoli</t>
  </si>
  <si>
    <t>Phillipine(other)</t>
  </si>
  <si>
    <t>Tai(other)</t>
  </si>
  <si>
    <t>Basa</t>
  </si>
  <si>
    <t>Creoles/pidgins (other)</t>
  </si>
  <si>
    <t>Shan</t>
  </si>
  <si>
    <t>Bambara</t>
  </si>
  <si>
    <t>Lingala</t>
  </si>
  <si>
    <t>Nubian lang</t>
  </si>
  <si>
    <t>Students Moulton and Cowles are shown in both elementary and middle schools.</t>
  </si>
  <si>
    <t>Non-EM Preschools</t>
  </si>
  <si>
    <t>Total enrollment is a student count rather than the FTE used for certified enrollment</t>
  </si>
  <si>
    <t>Gateway Secondary</t>
  </si>
  <si>
    <t>Karen languages</t>
  </si>
  <si>
    <t>**Other - Reserved for local use</t>
  </si>
  <si>
    <t>German</t>
  </si>
  <si>
    <t>Kwanyama</t>
  </si>
  <si>
    <t>Lao</t>
  </si>
  <si>
    <t>This category encompasses several languages for which there is no separate code, including Kunama, Kayah, and Karenni, which includes the students from Burma and Eritrea)</t>
  </si>
  <si>
    <t>Total 2010</t>
  </si>
  <si>
    <t>Total 2011</t>
  </si>
  <si>
    <t>Central Khmer</t>
  </si>
  <si>
    <t>Urdu</t>
  </si>
  <si>
    <t>Woodlawn Education Ctr</t>
  </si>
  <si>
    <t>McKee Preschool</t>
  </si>
  <si>
    <t>Mitchell Early Learning Ctr</t>
  </si>
  <si>
    <t>Total 2012</t>
  </si>
  <si>
    <t>Portuguese</t>
  </si>
  <si>
    <t>Sango</t>
  </si>
  <si>
    <t>Sidamo</t>
  </si>
  <si>
    <t>Nahuatl lang</t>
  </si>
  <si>
    <t>"All Others" in 2013 included the following languages:</t>
  </si>
  <si>
    <t>Tamil</t>
  </si>
  <si>
    <t>Cebuano</t>
  </si>
  <si>
    <t>Japanese</t>
  </si>
  <si>
    <t>Albanian</t>
  </si>
  <si>
    <t>Kpelle</t>
  </si>
  <si>
    <t>Macedonian</t>
  </si>
  <si>
    <t>Malayiam</t>
  </si>
  <si>
    <t>Mongolian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</si>
</sst>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mmmmm\-yy"/>
    <numFmt numFmtId="168" formatCode="mmmm\-yy"/>
    <numFmt numFmtId="169" formatCode="mmmm\ d\,\ yyyy"/>
    <numFmt numFmtId="170" formatCode="[$-409]dddd\,\ mmmm\ dd\,\ yyyy"/>
    <numFmt numFmtId="171" formatCode="m/d;@"/>
    <numFmt numFmtId="172" formatCode="m/d/yy;@"/>
    <numFmt numFmtId="173" formatCode="[$-409]mmmm\ d\,\ yyyy;@"/>
    <numFmt numFmtId="174" formatCode="mm/d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m\-yy;@"/>
    <numFmt numFmtId="180" formatCode="[$-409]mmm\-yy;@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[$-409]mmmm\-yy;@"/>
    <numFmt numFmtId="187" formatCode="yyyy"/>
  </numFmts>
  <fonts count="5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double"/>
      <sz val="9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59" applyNumberFormat="1" applyFont="1" applyAlignment="1">
      <alignment/>
    </xf>
    <xf numFmtId="1" fontId="2" fillId="0" borderId="0" xfId="59" applyNumberFormat="1" applyFont="1" applyAlignment="1">
      <alignment/>
    </xf>
    <xf numFmtId="164" fontId="1" fillId="0" borderId="0" xfId="59" applyNumberFormat="1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59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13" fillId="0" borderId="0" xfId="59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Percent 4" xfId="62"/>
    <cellStyle name="Percent 5" xfId="63"/>
    <cellStyle name="Percent 6" xfId="64"/>
    <cellStyle name="Percent 7" xfId="65"/>
    <cellStyle name="Percent 8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zoomScalePageLayoutView="0" workbookViewId="0" topLeftCell="A1">
      <pane ySplit="3" topLeftCell="A4" activePane="bottomLeft" state="frozen"/>
      <selection pane="topLeft" activeCell="I70" sqref="I70"/>
      <selection pane="bottomLeft" activeCell="M11" sqref="M11:S11"/>
    </sheetView>
  </sheetViews>
  <sheetFormatPr defaultColWidth="9.140625" defaultRowHeight="12.75"/>
  <cols>
    <col min="1" max="1" width="3.140625" style="34" bestFit="1" customWidth="1"/>
    <col min="2" max="2" width="3.00390625" style="1" customWidth="1"/>
    <col min="3" max="3" width="17.00390625" style="1" customWidth="1"/>
    <col min="4" max="10" width="6.7109375" style="0" customWidth="1"/>
    <col min="11" max="11" width="7.7109375" style="0" customWidth="1"/>
    <col min="12" max="12" width="9.140625" style="5" customWidth="1"/>
    <col min="13" max="13" width="7.140625" style="0" customWidth="1"/>
    <col min="14" max="15" width="6.57421875" style="0" customWidth="1"/>
    <col min="16" max="16" width="7.00390625" style="0" customWidth="1"/>
    <col min="17" max="20" width="7.140625" style="0" customWidth="1"/>
    <col min="21" max="21" width="7.7109375" style="12" customWidth="1"/>
    <col min="22" max="22" width="8.00390625" style="6" bestFit="1" customWidth="1"/>
    <col min="23" max="23" width="0.2890625" style="0" customWidth="1"/>
    <col min="24" max="24" width="6.421875" style="0" customWidth="1"/>
    <col min="25" max="25" width="0.85546875" style="0" customWidth="1"/>
  </cols>
  <sheetData>
    <row r="1" spans="1:23" s="2" customFormat="1" ht="11.25">
      <c r="A1" s="32"/>
      <c r="D1" s="41" t="s">
        <v>59</v>
      </c>
      <c r="E1" s="41" t="s">
        <v>52</v>
      </c>
      <c r="F1" s="41" t="s">
        <v>56</v>
      </c>
      <c r="G1" s="41" t="s">
        <v>61</v>
      </c>
      <c r="H1" s="41" t="s">
        <v>63</v>
      </c>
      <c r="I1" s="41" t="s">
        <v>57</v>
      </c>
      <c r="J1" s="41" t="s">
        <v>157</v>
      </c>
      <c r="K1" s="3" t="s">
        <v>3</v>
      </c>
      <c r="L1" s="4" t="s">
        <v>67</v>
      </c>
      <c r="M1" s="3" t="s">
        <v>59</v>
      </c>
      <c r="N1" s="3" t="s">
        <v>52</v>
      </c>
      <c r="O1" s="3" t="s">
        <v>56</v>
      </c>
      <c r="P1" s="3" t="s">
        <v>61</v>
      </c>
      <c r="Q1" s="3" t="s">
        <v>63</v>
      </c>
      <c r="R1" s="41" t="s">
        <v>57</v>
      </c>
      <c r="S1" s="41" t="s">
        <v>157</v>
      </c>
      <c r="T1" s="41"/>
      <c r="U1" s="6"/>
      <c r="V1" s="3" t="s">
        <v>68</v>
      </c>
      <c r="W1" s="11"/>
    </row>
    <row r="2" spans="1:23" s="2" customFormat="1" ht="11.25">
      <c r="A2" s="32"/>
      <c r="D2" s="3" t="s">
        <v>52</v>
      </c>
      <c r="E2" s="3" t="s">
        <v>53</v>
      </c>
      <c r="F2" s="3"/>
      <c r="G2" s="3" t="s">
        <v>62</v>
      </c>
      <c r="H2" s="3" t="s">
        <v>64</v>
      </c>
      <c r="I2" s="3" t="s">
        <v>58</v>
      </c>
      <c r="J2" s="3" t="s">
        <v>158</v>
      </c>
      <c r="K2" s="3" t="s">
        <v>66</v>
      </c>
      <c r="L2" s="4" t="s">
        <v>68</v>
      </c>
      <c r="M2" s="3" t="s">
        <v>52</v>
      </c>
      <c r="N2" s="3" t="s">
        <v>53</v>
      </c>
      <c r="O2" s="3"/>
      <c r="P2" s="3" t="s">
        <v>62</v>
      </c>
      <c r="Q2" s="3" t="s">
        <v>64</v>
      </c>
      <c r="R2" s="3" t="s">
        <v>58</v>
      </c>
      <c r="S2" s="3" t="s">
        <v>158</v>
      </c>
      <c r="T2" s="3"/>
      <c r="U2" s="6"/>
      <c r="V2" s="3" t="s">
        <v>70</v>
      </c>
      <c r="W2" s="11"/>
    </row>
    <row r="3" spans="1:22" s="2" customFormat="1" ht="12" customHeight="1">
      <c r="A3" s="32"/>
      <c r="D3" s="3" t="s">
        <v>60</v>
      </c>
      <c r="E3" s="3" t="s">
        <v>54</v>
      </c>
      <c r="F3" s="3"/>
      <c r="G3" s="3"/>
      <c r="H3" s="3" t="s">
        <v>61</v>
      </c>
      <c r="I3" s="3"/>
      <c r="J3" s="3"/>
      <c r="L3" s="4" t="s">
        <v>66</v>
      </c>
      <c r="M3" s="3" t="s">
        <v>60</v>
      </c>
      <c r="N3" s="3" t="s">
        <v>54</v>
      </c>
      <c r="O3" s="3"/>
      <c r="P3" s="3"/>
      <c r="Q3" s="3" t="s">
        <v>61</v>
      </c>
      <c r="R3" s="3"/>
      <c r="S3" s="3"/>
      <c r="T3" s="3"/>
      <c r="U3" s="53"/>
      <c r="V3" s="6"/>
    </row>
    <row r="4" spans="1:24" s="2" customFormat="1" ht="11.25">
      <c r="A4" s="32"/>
      <c r="D4" s="3" t="s">
        <v>61</v>
      </c>
      <c r="E4" s="3" t="s">
        <v>55</v>
      </c>
      <c r="F4" s="3"/>
      <c r="G4" s="3"/>
      <c r="H4" s="3" t="s">
        <v>65</v>
      </c>
      <c r="I4" s="3"/>
      <c r="J4" s="3"/>
      <c r="K4" s="3"/>
      <c r="L4" s="4"/>
      <c r="M4" s="3" t="s">
        <v>61</v>
      </c>
      <c r="N4" s="3" t="s">
        <v>55</v>
      </c>
      <c r="O4" s="3"/>
      <c r="P4" s="3"/>
      <c r="Q4" s="3" t="s">
        <v>65</v>
      </c>
      <c r="R4" s="3"/>
      <c r="S4" s="3"/>
      <c r="T4" s="3"/>
      <c r="U4" s="54">
        <v>2012</v>
      </c>
      <c r="V4" s="13">
        <v>2013</v>
      </c>
      <c r="X4" s="3" t="s">
        <v>69</v>
      </c>
    </row>
    <row r="5" spans="1:24" s="2" customFormat="1" ht="12.75">
      <c r="A5" s="32"/>
      <c r="B5" s="5" t="s">
        <v>73</v>
      </c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/>
      <c r="T5" s="3"/>
      <c r="U5" s="53"/>
      <c r="V5" s="13"/>
      <c r="X5" s="3"/>
    </row>
    <row r="6" spans="1:25" s="5" customFormat="1" ht="12" customHeight="1">
      <c r="A6" s="21" t="s">
        <v>72</v>
      </c>
      <c r="B6" s="1" t="s">
        <v>0</v>
      </c>
      <c r="C6" s="1"/>
      <c r="D6" s="14">
        <f>D67</f>
        <v>2810</v>
      </c>
      <c r="E6" s="14">
        <f aca="true" t="shared" si="0" ref="E6:J6">E67</f>
        <v>57</v>
      </c>
      <c r="F6" s="14">
        <f t="shared" si="0"/>
        <v>1092</v>
      </c>
      <c r="G6" s="14">
        <f t="shared" si="0"/>
        <v>4223</v>
      </c>
      <c r="H6" s="14">
        <f t="shared" si="0"/>
        <v>7253</v>
      </c>
      <c r="I6" s="14">
        <f t="shared" si="0"/>
        <v>28</v>
      </c>
      <c r="J6" s="14">
        <f t="shared" si="0"/>
        <v>1091</v>
      </c>
      <c r="K6" s="14">
        <f>SUM(D6:J6)</f>
        <v>16554</v>
      </c>
      <c r="L6" s="15">
        <f>K6-H6</f>
        <v>9301</v>
      </c>
      <c r="M6" s="10">
        <f>D6/K6</f>
        <v>0.16974749305303855</v>
      </c>
      <c r="N6" s="10">
        <f>E6/K6</f>
        <v>0.003443276549474447</v>
      </c>
      <c r="O6" s="10">
        <f>F6/K6</f>
        <v>0.06596592968466836</v>
      </c>
      <c r="P6" s="10">
        <f>G6/K6</f>
        <v>0.2551045064636946</v>
      </c>
      <c r="Q6" s="10">
        <f>H6/K6</f>
        <v>0.4381418388304941</v>
      </c>
      <c r="R6" s="10">
        <f>I6/K6</f>
        <v>0.0016914340944786759</v>
      </c>
      <c r="S6" s="10">
        <f>J6/K6</f>
        <v>0.06590552132415126</v>
      </c>
      <c r="T6" s="10"/>
      <c r="U6" s="10">
        <v>0.549</v>
      </c>
      <c r="V6" s="10">
        <f>L6/K6</f>
        <v>0.5618581611695058</v>
      </c>
      <c r="W6" s="1"/>
      <c r="X6" s="10">
        <f>V6-U6</f>
        <v>0.012858161169505777</v>
      </c>
      <c r="Y6" s="9"/>
    </row>
    <row r="7" spans="1:25" s="5" customFormat="1" ht="12" customHeight="1">
      <c r="A7" s="21" t="s">
        <v>72</v>
      </c>
      <c r="B7" s="1" t="s">
        <v>101</v>
      </c>
      <c r="C7" s="1"/>
      <c r="D7" s="14">
        <f>D84</f>
        <v>1219</v>
      </c>
      <c r="E7" s="14">
        <f aca="true" t="shared" si="1" ref="E7:J7">E84</f>
        <v>26</v>
      </c>
      <c r="F7" s="14">
        <f t="shared" si="1"/>
        <v>492</v>
      </c>
      <c r="G7" s="14">
        <f t="shared" si="1"/>
        <v>1596</v>
      </c>
      <c r="H7" s="14">
        <f t="shared" si="1"/>
        <v>2938</v>
      </c>
      <c r="I7" s="14">
        <f t="shared" si="1"/>
        <v>11</v>
      </c>
      <c r="J7" s="14">
        <f t="shared" si="1"/>
        <v>430</v>
      </c>
      <c r="K7" s="14">
        <f aca="true" t="shared" si="2" ref="K7:K13">SUM(D7:J7)</f>
        <v>6712</v>
      </c>
      <c r="L7" s="15">
        <f>K7-H7</f>
        <v>3774</v>
      </c>
      <c r="M7" s="10">
        <f>D7/K7</f>
        <v>0.1816150178784267</v>
      </c>
      <c r="N7" s="10">
        <f>E7/K7</f>
        <v>0.0038736591179976162</v>
      </c>
      <c r="O7" s="10">
        <f>F7/K7</f>
        <v>0.0733015494636472</v>
      </c>
      <c r="P7" s="10">
        <f>G7/K7</f>
        <v>0.23778307508939214</v>
      </c>
      <c r="Q7" s="10">
        <f>H7/K7</f>
        <v>0.43772348033373065</v>
      </c>
      <c r="R7" s="10">
        <f>I7/K7</f>
        <v>0.0016388557806912992</v>
      </c>
      <c r="S7" s="10">
        <f>J7/K7</f>
        <v>0.06406436233611443</v>
      </c>
      <c r="T7" s="10"/>
      <c r="U7" s="10">
        <v>0.544</v>
      </c>
      <c r="V7" s="10">
        <f>L7/K7</f>
        <v>0.5622765196662693</v>
      </c>
      <c r="W7" s="1"/>
      <c r="X7" s="10">
        <f>V7-U7</f>
        <v>0.01827651966626931</v>
      </c>
      <c r="Y7" s="9"/>
    </row>
    <row r="8" spans="1:25" s="5" customFormat="1" ht="12" customHeight="1">
      <c r="A8" s="21"/>
      <c r="B8" s="1" t="s">
        <v>1</v>
      </c>
      <c r="C8" s="1"/>
      <c r="D8" s="14">
        <f>D99</f>
        <v>1570</v>
      </c>
      <c r="E8" s="14">
        <f aca="true" t="shared" si="3" ref="E8:J8">E99</f>
        <v>54</v>
      </c>
      <c r="F8" s="14">
        <f t="shared" si="3"/>
        <v>674</v>
      </c>
      <c r="G8" s="14">
        <f t="shared" si="3"/>
        <v>1824</v>
      </c>
      <c r="H8" s="14">
        <f t="shared" si="3"/>
        <v>3990</v>
      </c>
      <c r="I8" s="14">
        <f t="shared" si="3"/>
        <v>11</v>
      </c>
      <c r="J8" s="14">
        <f t="shared" si="3"/>
        <v>543</v>
      </c>
      <c r="K8" s="14">
        <f t="shared" si="2"/>
        <v>8666</v>
      </c>
      <c r="L8" s="15">
        <f>K8-H8</f>
        <v>4676</v>
      </c>
      <c r="M8" s="10">
        <f>D8/K8</f>
        <v>0.18116778213708748</v>
      </c>
      <c r="N8" s="10">
        <f>E8/K8</f>
        <v>0.006231248557581353</v>
      </c>
      <c r="O8" s="10">
        <f>F8/K8</f>
        <v>0.07777521347795985</v>
      </c>
      <c r="P8" s="10">
        <f>G8/K8</f>
        <v>0.21047772905608123</v>
      </c>
      <c r="Q8" s="10">
        <f>H8/K8</f>
        <v>0.4604200323101777</v>
      </c>
      <c r="R8" s="10">
        <f>I8/K8</f>
        <v>0.001269328409877683</v>
      </c>
      <c r="S8" s="10">
        <f>J8/K8</f>
        <v>0.06265866605123471</v>
      </c>
      <c r="T8" s="10"/>
      <c r="U8" s="10">
        <v>0.526</v>
      </c>
      <c r="V8" s="10">
        <f>L8/K8</f>
        <v>0.5395799676898223</v>
      </c>
      <c r="W8" s="8">
        <f>W99</f>
        <v>3.874417924231982E-05</v>
      </c>
      <c r="X8" s="10">
        <f>V8-U8</f>
        <v>0.013579967689822281</v>
      </c>
      <c r="Y8" s="9"/>
    </row>
    <row r="9" spans="1:25" s="5" customFormat="1" ht="15">
      <c r="A9" s="21" t="s">
        <v>78</v>
      </c>
      <c r="B9" s="1" t="s">
        <v>2</v>
      </c>
      <c r="C9" s="1"/>
      <c r="D9" s="20">
        <f aca="true" t="shared" si="4" ref="D9:J9">D108</f>
        <v>193</v>
      </c>
      <c r="E9" s="20">
        <f t="shared" si="4"/>
        <v>17</v>
      </c>
      <c r="F9" s="20">
        <f t="shared" si="4"/>
        <v>35</v>
      </c>
      <c r="G9" s="20">
        <f t="shared" si="4"/>
        <v>122</v>
      </c>
      <c r="H9" s="20">
        <f t="shared" si="4"/>
        <v>713</v>
      </c>
      <c r="I9" s="20">
        <f t="shared" si="4"/>
        <v>1</v>
      </c>
      <c r="J9" s="20">
        <f t="shared" si="4"/>
        <v>58</v>
      </c>
      <c r="K9" s="14">
        <f t="shared" si="2"/>
        <v>1139</v>
      </c>
      <c r="L9" s="15">
        <f>K9-H9</f>
        <v>426</v>
      </c>
      <c r="M9" s="10">
        <f>D9/K9</f>
        <v>0.1694468832309043</v>
      </c>
      <c r="N9" s="10">
        <f>E9/K9</f>
        <v>0.014925373134328358</v>
      </c>
      <c r="O9" s="10">
        <f>F9/K9</f>
        <v>0.030728709394205442</v>
      </c>
      <c r="P9" s="10">
        <f>G9/K9</f>
        <v>0.10711150131694469</v>
      </c>
      <c r="Q9" s="10">
        <f>H9/K9</f>
        <v>0.6259877085162423</v>
      </c>
      <c r="R9" s="10">
        <f>I9/K9</f>
        <v>0.000877963125548727</v>
      </c>
      <c r="S9" s="10">
        <f>J9/K9</f>
        <v>0.050921861281826165</v>
      </c>
      <c r="T9" s="10"/>
      <c r="U9" s="10">
        <v>0.357</v>
      </c>
      <c r="V9" s="10">
        <f>L9/K9</f>
        <v>0.3740122914837577</v>
      </c>
      <c r="W9" s="1"/>
      <c r="X9" s="10">
        <f>V9-U9</f>
        <v>0.017012291483757713</v>
      </c>
      <c r="Y9" s="9"/>
    </row>
    <row r="10" spans="1:25" s="5" customFormat="1" ht="3.75" customHeight="1">
      <c r="A10" s="33"/>
      <c r="B10" s="9"/>
      <c r="C10" s="9"/>
      <c r="D10" s="9"/>
      <c r="E10" s="9"/>
      <c r="F10" s="9"/>
      <c r="G10" s="9"/>
      <c r="H10" s="9"/>
      <c r="I10" s="9"/>
      <c r="J10" s="9"/>
      <c r="K10" s="14">
        <f t="shared" si="2"/>
        <v>0</v>
      </c>
      <c r="L10" s="9"/>
      <c r="M10" s="9"/>
      <c r="N10" s="9"/>
      <c r="O10" s="9"/>
      <c r="P10" s="9"/>
      <c r="Q10" s="9"/>
      <c r="R10" s="9"/>
      <c r="S10" s="9"/>
      <c r="T10" s="9"/>
      <c r="U10" s="16" t="s">
        <v>71</v>
      </c>
      <c r="V10" s="16" t="s">
        <v>71</v>
      </c>
      <c r="W10" s="9"/>
      <c r="X10" s="10"/>
      <c r="Y10" s="9"/>
    </row>
    <row r="11" spans="1:25" s="5" customFormat="1" ht="15">
      <c r="A11" s="33"/>
      <c r="B11" s="9" t="s">
        <v>3</v>
      </c>
      <c r="C11" s="9"/>
      <c r="D11" s="19">
        <f>SUM(D6:D9)</f>
        <v>5792</v>
      </c>
      <c r="E11" s="19">
        <f aca="true" t="shared" si="5" ref="E11:J11">SUM(E6:E9)</f>
        <v>154</v>
      </c>
      <c r="F11" s="19">
        <f t="shared" si="5"/>
        <v>2293</v>
      </c>
      <c r="G11" s="19">
        <f t="shared" si="5"/>
        <v>7765</v>
      </c>
      <c r="H11" s="19">
        <f t="shared" si="5"/>
        <v>14894</v>
      </c>
      <c r="I11" s="19">
        <f t="shared" si="5"/>
        <v>51</v>
      </c>
      <c r="J11" s="19">
        <f t="shared" si="5"/>
        <v>2122</v>
      </c>
      <c r="K11" s="19">
        <f t="shared" si="2"/>
        <v>33071</v>
      </c>
      <c r="L11" s="19">
        <f>SUM(L6:L9)</f>
        <v>18177</v>
      </c>
      <c r="M11" s="51">
        <f>D11/K11</f>
        <v>0.17513833872577184</v>
      </c>
      <c r="N11" s="51">
        <f>E11/K11</f>
        <v>0.004656647818330259</v>
      </c>
      <c r="O11" s="51">
        <f>F11/K11</f>
        <v>0.06933567173656678</v>
      </c>
      <c r="P11" s="51">
        <f>G11/K11</f>
        <v>0.2347978591515225</v>
      </c>
      <c r="Q11" s="51">
        <f>H11/K11</f>
        <v>0.4503643675727979</v>
      </c>
      <c r="R11" s="51">
        <f>I11/K11</f>
        <v>0.0015421366151613196</v>
      </c>
      <c r="S11" s="51">
        <f>J11/K11</f>
        <v>0.06416497837984941</v>
      </c>
      <c r="T11" s="51"/>
      <c r="U11" s="51">
        <v>0.534</v>
      </c>
      <c r="V11" s="51">
        <f>L11/K11</f>
        <v>0.549635632427202</v>
      </c>
      <c r="W11" s="52"/>
      <c r="X11" s="51">
        <f>V11-U11</f>
        <v>0.015635632427202006</v>
      </c>
      <c r="Y11" s="9"/>
    </row>
    <row r="12" spans="1:25" s="5" customFormat="1" ht="3.75" customHeight="1">
      <c r="A12" s="33"/>
      <c r="B12" s="9"/>
      <c r="C12" s="9"/>
      <c r="D12" s="15"/>
      <c r="E12" s="15"/>
      <c r="F12" s="15"/>
      <c r="G12" s="15"/>
      <c r="H12" s="15"/>
      <c r="I12" s="15"/>
      <c r="J12" s="15"/>
      <c r="K12" s="14">
        <f t="shared" si="2"/>
        <v>0</v>
      </c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9"/>
      <c r="X12" s="10"/>
      <c r="Y12" s="9"/>
    </row>
    <row r="13" spans="1:25" s="5" customFormat="1" ht="12" customHeight="1">
      <c r="A13" s="33" t="s">
        <v>102</v>
      </c>
      <c r="B13" s="9" t="s">
        <v>79</v>
      </c>
      <c r="C13" s="9"/>
      <c r="D13" s="15">
        <v>1060</v>
      </c>
      <c r="E13" s="15">
        <v>17</v>
      </c>
      <c r="F13" s="15">
        <v>1240</v>
      </c>
      <c r="G13" s="15">
        <v>3300</v>
      </c>
      <c r="H13" s="15">
        <v>123</v>
      </c>
      <c r="I13" s="15">
        <v>4</v>
      </c>
      <c r="J13" s="15">
        <v>25</v>
      </c>
      <c r="K13" s="15">
        <f t="shared" si="2"/>
        <v>5769</v>
      </c>
      <c r="L13" s="15">
        <f>K13-H13</f>
        <v>5646</v>
      </c>
      <c r="M13" s="16">
        <f>D13/K13</f>
        <v>0.18374068296065177</v>
      </c>
      <c r="N13" s="16">
        <f>E13/K13</f>
        <v>0.0029467845380481885</v>
      </c>
      <c r="O13" s="16">
        <f>F13/K13</f>
        <v>0.21494193101057377</v>
      </c>
      <c r="P13" s="16">
        <f>G13/K13</f>
        <v>0.5720228809152366</v>
      </c>
      <c r="Q13" s="16">
        <f>H13/K13</f>
        <v>0.021320852834113363</v>
      </c>
      <c r="R13" s="16">
        <f>I13/K13</f>
        <v>0.0006933610677760444</v>
      </c>
      <c r="S13" s="16">
        <f>J13/K13</f>
        <v>0.004333506673600277</v>
      </c>
      <c r="T13" s="16"/>
      <c r="U13" s="16">
        <v>0.972</v>
      </c>
      <c r="V13" s="16">
        <f>L13/K13</f>
        <v>0.9786791471658867</v>
      </c>
      <c r="W13" s="9"/>
      <c r="X13" s="10">
        <f>V13-U13</f>
        <v>0.00667914716588669</v>
      </c>
      <c r="Y13" s="9"/>
    </row>
    <row r="14" spans="1:25" s="5" customFormat="1" ht="3" customHeight="1">
      <c r="A14" s="33"/>
      <c r="B14" s="9"/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9"/>
      <c r="X14" s="16"/>
      <c r="Y14" s="9"/>
    </row>
    <row r="15" spans="1:25" ht="12" customHeight="1">
      <c r="A15" s="21"/>
      <c r="D15" s="1"/>
      <c r="E15" s="1"/>
      <c r="F15" s="1"/>
      <c r="G15" s="1"/>
      <c r="H15" s="1"/>
      <c r="I15" s="1"/>
      <c r="J15" s="1"/>
      <c r="K15" s="1" t="s">
        <v>71</v>
      </c>
      <c r="L15" s="9"/>
      <c r="M15" s="1"/>
      <c r="N15" s="1"/>
      <c r="O15" s="1"/>
      <c r="P15" s="1"/>
      <c r="Q15" s="1"/>
      <c r="R15" s="1"/>
      <c r="S15" s="1"/>
      <c r="T15" s="1"/>
      <c r="U15" s="10"/>
      <c r="V15" s="10"/>
      <c r="W15" s="1"/>
      <c r="X15" s="1"/>
      <c r="Y15" s="1"/>
    </row>
    <row r="16" spans="1:25" ht="12" customHeight="1">
      <c r="A16" s="21"/>
      <c r="B16" s="5" t="s">
        <v>74</v>
      </c>
      <c r="K16" s="1"/>
      <c r="L16" s="9"/>
      <c r="M16" s="1"/>
      <c r="N16" s="1"/>
      <c r="O16" s="1"/>
      <c r="P16" s="1"/>
      <c r="Q16" s="1"/>
      <c r="R16" s="1"/>
      <c r="S16" s="1"/>
      <c r="T16" s="1"/>
      <c r="U16" s="10"/>
      <c r="V16" s="10"/>
      <c r="W16" s="1"/>
      <c r="X16" s="1"/>
      <c r="Y16" s="1"/>
    </row>
    <row r="17" spans="1:25" ht="12" customHeight="1">
      <c r="A17" s="21" t="s">
        <v>71</v>
      </c>
      <c r="B17" s="1" t="s">
        <v>104</v>
      </c>
      <c r="D17" s="39">
        <v>82</v>
      </c>
      <c r="E17" s="39">
        <v>2</v>
      </c>
      <c r="F17" s="39">
        <v>19</v>
      </c>
      <c r="G17" s="39">
        <v>95</v>
      </c>
      <c r="H17" s="39">
        <v>403</v>
      </c>
      <c r="I17" s="39">
        <v>0</v>
      </c>
      <c r="J17" s="39">
        <v>41</v>
      </c>
      <c r="K17" s="1">
        <f>SUM(D17:J17)</f>
        <v>642</v>
      </c>
      <c r="L17" s="9">
        <f>K17-H17</f>
        <v>239</v>
      </c>
      <c r="M17" s="10">
        <f>D17/K17</f>
        <v>0.1277258566978193</v>
      </c>
      <c r="N17" s="10">
        <f>E17/K17</f>
        <v>0.003115264797507788</v>
      </c>
      <c r="O17" s="10">
        <f>F17/K17</f>
        <v>0.029595015576323987</v>
      </c>
      <c r="P17" s="10">
        <f>G17/K17</f>
        <v>0.14797507788161993</v>
      </c>
      <c r="Q17" s="10">
        <f>H17/K17</f>
        <v>0.6277258566978193</v>
      </c>
      <c r="R17" s="10">
        <f>I17/K17</f>
        <v>0</v>
      </c>
      <c r="S17" s="10">
        <f>J17/K17</f>
        <v>0.06386292834890965</v>
      </c>
      <c r="T17" s="10"/>
      <c r="U17" s="10">
        <v>0.35</v>
      </c>
      <c r="V17" s="10">
        <f>L17/K17</f>
        <v>0.37227414330218067</v>
      </c>
      <c r="W17" s="10">
        <v>0.19624819624819625</v>
      </c>
      <c r="X17" s="10">
        <f>V17-U17</f>
        <v>0.022274143302180693</v>
      </c>
      <c r="Y17" s="1"/>
    </row>
    <row r="18" spans="1:25" ht="12" customHeight="1">
      <c r="A18" s="38"/>
      <c r="B18" s="39" t="s">
        <v>84</v>
      </c>
      <c r="C18" s="39"/>
      <c r="D18" s="39">
        <v>78</v>
      </c>
      <c r="E18" s="39">
        <v>3</v>
      </c>
      <c r="F18" s="39">
        <v>23</v>
      </c>
      <c r="G18" s="39">
        <v>281</v>
      </c>
      <c r="H18" s="39">
        <v>124</v>
      </c>
      <c r="I18" s="39">
        <v>0</v>
      </c>
      <c r="J18" s="39">
        <v>25</v>
      </c>
      <c r="K18" s="1">
        <f aca="true" t="shared" si="6" ref="K18:K37">SUM(D18:J18)</f>
        <v>534</v>
      </c>
      <c r="L18" s="9">
        <f aca="true" t="shared" si="7" ref="L18:L37">K18-H18</f>
        <v>410</v>
      </c>
      <c r="M18" s="10">
        <f aca="true" t="shared" si="8" ref="M18:M37">D18/K18</f>
        <v>0.14606741573033707</v>
      </c>
      <c r="N18" s="10">
        <f aca="true" t="shared" si="9" ref="N18:N37">E18/K18</f>
        <v>0.0056179775280898875</v>
      </c>
      <c r="O18" s="10">
        <f aca="true" t="shared" si="10" ref="O18:O37">F18/K18</f>
        <v>0.04307116104868914</v>
      </c>
      <c r="P18" s="10">
        <f aca="true" t="shared" si="11" ref="P18:P37">G18/K18</f>
        <v>0.5262172284644194</v>
      </c>
      <c r="Q18" s="10">
        <f aca="true" t="shared" si="12" ref="Q18:Q37">H18/K18</f>
        <v>0.23220973782771537</v>
      </c>
      <c r="R18" s="10">
        <f aca="true" t="shared" si="13" ref="R18:R37">I18/K18</f>
        <v>0</v>
      </c>
      <c r="S18" s="10">
        <f aca="true" t="shared" si="14" ref="S18:S37">J18/K18</f>
        <v>0.04681647940074907</v>
      </c>
      <c r="T18" s="10"/>
      <c r="U18" s="40">
        <v>0.74</v>
      </c>
      <c r="V18" s="10">
        <f aca="true" t="shared" si="15" ref="V18:V37">L18/K18</f>
        <v>0.7677902621722846</v>
      </c>
      <c r="W18" s="40">
        <v>0.5901926444833625</v>
      </c>
      <c r="X18" s="10">
        <f aca="true" t="shared" si="16" ref="X18:X37">V18-U18</f>
        <v>0.02779026217228464</v>
      </c>
      <c r="Y18" s="39"/>
    </row>
    <row r="19" spans="1:25" ht="12" customHeight="1">
      <c r="A19" s="38"/>
      <c r="B19" s="39" t="s">
        <v>127</v>
      </c>
      <c r="C19" s="39"/>
      <c r="D19" s="39">
        <v>127</v>
      </c>
      <c r="E19" s="39">
        <v>6</v>
      </c>
      <c r="F19" s="39">
        <v>36</v>
      </c>
      <c r="G19" s="39">
        <v>315</v>
      </c>
      <c r="H19" s="39">
        <v>102</v>
      </c>
      <c r="I19" s="39">
        <v>1</v>
      </c>
      <c r="J19" s="39">
        <v>39</v>
      </c>
      <c r="K19" s="1">
        <f t="shared" si="6"/>
        <v>626</v>
      </c>
      <c r="L19" s="9">
        <f t="shared" si="7"/>
        <v>524</v>
      </c>
      <c r="M19" s="10">
        <f t="shared" si="8"/>
        <v>0.20287539936102236</v>
      </c>
      <c r="N19" s="10">
        <f t="shared" si="9"/>
        <v>0.009584664536741214</v>
      </c>
      <c r="O19" s="10">
        <f t="shared" si="10"/>
        <v>0.05750798722044728</v>
      </c>
      <c r="P19" s="10">
        <f t="shared" si="11"/>
        <v>0.5031948881789138</v>
      </c>
      <c r="Q19" s="10">
        <f t="shared" si="12"/>
        <v>0.16293929712460065</v>
      </c>
      <c r="R19" s="10">
        <f t="shared" si="13"/>
        <v>0.001597444089456869</v>
      </c>
      <c r="S19" s="10">
        <f t="shared" si="14"/>
        <v>0.06230031948881789</v>
      </c>
      <c r="T19" s="10"/>
      <c r="U19" s="40">
        <v>0.835</v>
      </c>
      <c r="V19" s="10">
        <f t="shared" si="15"/>
        <v>0.8370607028753994</v>
      </c>
      <c r="W19" s="40">
        <v>0.6721311475409836</v>
      </c>
      <c r="X19" s="10">
        <f t="shared" si="16"/>
        <v>0.0020607028753993895</v>
      </c>
      <c r="Y19" s="39"/>
    </row>
    <row r="20" spans="1:25" ht="12" customHeight="1">
      <c r="A20" s="21"/>
      <c r="B20" s="1" t="s">
        <v>4</v>
      </c>
      <c r="D20" s="39">
        <v>69</v>
      </c>
      <c r="E20" s="39">
        <v>5</v>
      </c>
      <c r="F20" s="39">
        <v>39</v>
      </c>
      <c r="G20" s="39">
        <v>148</v>
      </c>
      <c r="H20" s="39">
        <v>121</v>
      </c>
      <c r="I20" s="39">
        <v>0</v>
      </c>
      <c r="J20" s="39">
        <v>29</v>
      </c>
      <c r="K20" s="1">
        <f t="shared" si="6"/>
        <v>411</v>
      </c>
      <c r="L20" s="9">
        <f t="shared" si="7"/>
        <v>290</v>
      </c>
      <c r="M20" s="10">
        <f t="shared" si="8"/>
        <v>0.1678832116788321</v>
      </c>
      <c r="N20" s="10">
        <f t="shared" si="9"/>
        <v>0.012165450121654502</v>
      </c>
      <c r="O20" s="10">
        <f t="shared" si="10"/>
        <v>0.0948905109489051</v>
      </c>
      <c r="P20" s="10">
        <f t="shared" si="11"/>
        <v>0.36009732360097324</v>
      </c>
      <c r="Q20" s="10">
        <f t="shared" si="12"/>
        <v>0.2944038929440389</v>
      </c>
      <c r="R20" s="10">
        <f t="shared" si="13"/>
        <v>0</v>
      </c>
      <c r="S20" s="10">
        <f t="shared" si="14"/>
        <v>0.0705596107055961</v>
      </c>
      <c r="T20" s="10"/>
      <c r="U20" s="10">
        <v>0.723</v>
      </c>
      <c r="V20" s="10">
        <f t="shared" si="15"/>
        <v>0.7055961070559611</v>
      </c>
      <c r="W20" s="10">
        <v>0.596045197740113</v>
      </c>
      <c r="X20" s="10">
        <f t="shared" si="16"/>
        <v>-0.01740389294403888</v>
      </c>
      <c r="Y20" s="1"/>
    </row>
    <row r="21" spans="1:25" ht="12.75">
      <c r="A21" s="21"/>
      <c r="B21" s="1" t="s">
        <v>163</v>
      </c>
      <c r="D21" s="39">
        <v>10</v>
      </c>
      <c r="E21" s="39">
        <v>1</v>
      </c>
      <c r="F21" s="39">
        <v>7</v>
      </c>
      <c r="G21" s="39">
        <v>18</v>
      </c>
      <c r="H21" s="39">
        <v>230</v>
      </c>
      <c r="I21" s="39">
        <v>2</v>
      </c>
      <c r="J21" s="39">
        <v>32</v>
      </c>
      <c r="K21" s="1">
        <f t="shared" si="6"/>
        <v>300</v>
      </c>
      <c r="L21" s="9">
        <f t="shared" si="7"/>
        <v>70</v>
      </c>
      <c r="M21" s="10">
        <f t="shared" si="8"/>
        <v>0.03333333333333333</v>
      </c>
      <c r="N21" s="10">
        <f t="shared" si="9"/>
        <v>0.0033333333333333335</v>
      </c>
      <c r="O21" s="10">
        <f t="shared" si="10"/>
        <v>0.023333333333333334</v>
      </c>
      <c r="P21" s="10">
        <f t="shared" si="11"/>
        <v>0.06</v>
      </c>
      <c r="Q21" s="10">
        <f t="shared" si="12"/>
        <v>0.7666666666666667</v>
      </c>
      <c r="R21" s="10">
        <f t="shared" si="13"/>
        <v>0.006666666666666667</v>
      </c>
      <c r="S21" s="10">
        <f t="shared" si="14"/>
        <v>0.10666666666666667</v>
      </c>
      <c r="T21" s="10"/>
      <c r="U21" s="10">
        <v>0.224</v>
      </c>
      <c r="V21" s="10">
        <f t="shared" si="15"/>
        <v>0.23333333333333334</v>
      </c>
      <c r="W21" s="10">
        <v>0.1588785046728972</v>
      </c>
      <c r="X21" s="10">
        <f t="shared" si="16"/>
        <v>0.009333333333333332</v>
      </c>
      <c r="Y21" s="1"/>
    </row>
    <row r="22" spans="1:25" ht="12.75">
      <c r="A22" s="21"/>
      <c r="B22" s="1" t="s">
        <v>5</v>
      </c>
      <c r="D22" s="39">
        <v>9</v>
      </c>
      <c r="E22" s="39">
        <v>0</v>
      </c>
      <c r="F22" s="39">
        <v>12</v>
      </c>
      <c r="G22" s="39">
        <v>25</v>
      </c>
      <c r="H22" s="39">
        <v>201</v>
      </c>
      <c r="I22" s="39">
        <v>0</v>
      </c>
      <c r="J22" s="39">
        <v>16</v>
      </c>
      <c r="K22" s="1">
        <f t="shared" si="6"/>
        <v>263</v>
      </c>
      <c r="L22" s="9">
        <f t="shared" si="7"/>
        <v>62</v>
      </c>
      <c r="M22" s="10">
        <f t="shared" si="8"/>
        <v>0.034220532319391636</v>
      </c>
      <c r="N22" s="10">
        <f t="shared" si="9"/>
        <v>0</v>
      </c>
      <c r="O22" s="10">
        <f t="shared" si="10"/>
        <v>0.045627376425855515</v>
      </c>
      <c r="P22" s="10">
        <f t="shared" si="11"/>
        <v>0.09505703422053231</v>
      </c>
      <c r="Q22" s="10">
        <f t="shared" si="12"/>
        <v>0.7642585551330798</v>
      </c>
      <c r="R22" s="10">
        <f t="shared" si="13"/>
        <v>0</v>
      </c>
      <c r="S22" s="10">
        <f t="shared" si="14"/>
        <v>0.060836501901140684</v>
      </c>
      <c r="T22" s="10"/>
      <c r="U22" s="10">
        <v>0.241</v>
      </c>
      <c r="V22" s="10">
        <f t="shared" si="15"/>
        <v>0.23574144486692014</v>
      </c>
      <c r="W22" s="10">
        <v>0.2462686567164179</v>
      </c>
      <c r="X22" s="10">
        <f t="shared" si="16"/>
        <v>-0.005258555133079851</v>
      </c>
      <c r="Y22" s="1"/>
    </row>
    <row r="23" spans="1:25" ht="12.75">
      <c r="A23" s="21"/>
      <c r="B23" s="1" t="s">
        <v>6</v>
      </c>
      <c r="D23" s="39">
        <v>239</v>
      </c>
      <c r="E23" s="39">
        <v>0</v>
      </c>
      <c r="F23" s="39">
        <v>51</v>
      </c>
      <c r="G23" s="39">
        <v>72</v>
      </c>
      <c r="H23" s="39">
        <v>27</v>
      </c>
      <c r="I23" s="39">
        <v>2</v>
      </c>
      <c r="J23" s="39">
        <v>18</v>
      </c>
      <c r="K23" s="1">
        <f t="shared" si="6"/>
        <v>409</v>
      </c>
      <c r="L23" s="9">
        <f t="shared" si="7"/>
        <v>382</v>
      </c>
      <c r="M23" s="10">
        <f t="shared" si="8"/>
        <v>0.5843520782396088</v>
      </c>
      <c r="N23" s="10">
        <f t="shared" si="9"/>
        <v>0</v>
      </c>
      <c r="O23" s="10">
        <f t="shared" si="10"/>
        <v>0.12469437652811736</v>
      </c>
      <c r="P23" s="10">
        <f t="shared" si="11"/>
        <v>0.17603911980440098</v>
      </c>
      <c r="Q23" s="10">
        <f t="shared" si="12"/>
        <v>0.06601466992665037</v>
      </c>
      <c r="R23" s="10">
        <f t="shared" si="13"/>
        <v>0.004889975550122249</v>
      </c>
      <c r="S23" s="10">
        <f t="shared" si="14"/>
        <v>0.044009779951100246</v>
      </c>
      <c r="T23" s="10"/>
      <c r="U23" s="10">
        <v>0.927</v>
      </c>
      <c r="V23" s="10">
        <f t="shared" si="15"/>
        <v>0.9339853300733496</v>
      </c>
      <c r="W23" s="10">
        <v>0.6842105263157895</v>
      </c>
      <c r="X23" s="10">
        <f t="shared" si="16"/>
        <v>0.0069853300733495605</v>
      </c>
      <c r="Y23" s="1"/>
    </row>
    <row r="24" spans="1:25" ht="12.75">
      <c r="A24" s="21"/>
      <c r="B24" s="1" t="s">
        <v>7</v>
      </c>
      <c r="D24" s="39">
        <v>65</v>
      </c>
      <c r="E24" s="39">
        <v>3</v>
      </c>
      <c r="F24" s="39">
        <v>26</v>
      </c>
      <c r="G24" s="39">
        <v>82</v>
      </c>
      <c r="H24" s="39">
        <v>118</v>
      </c>
      <c r="I24" s="39">
        <v>2</v>
      </c>
      <c r="J24" s="39">
        <v>24</v>
      </c>
      <c r="K24" s="1">
        <f t="shared" si="6"/>
        <v>320</v>
      </c>
      <c r="L24" s="9">
        <f t="shared" si="7"/>
        <v>202</v>
      </c>
      <c r="M24" s="10">
        <f t="shared" si="8"/>
        <v>0.203125</v>
      </c>
      <c r="N24" s="10">
        <f t="shared" si="9"/>
        <v>0.009375</v>
      </c>
      <c r="O24" s="10">
        <f t="shared" si="10"/>
        <v>0.08125</v>
      </c>
      <c r="P24" s="10">
        <f t="shared" si="11"/>
        <v>0.25625</v>
      </c>
      <c r="Q24" s="10">
        <f t="shared" si="12"/>
        <v>0.36875</v>
      </c>
      <c r="R24" s="10">
        <f t="shared" si="13"/>
        <v>0.00625</v>
      </c>
      <c r="S24" s="10">
        <f t="shared" si="14"/>
        <v>0.075</v>
      </c>
      <c r="T24" s="10"/>
      <c r="U24" s="10">
        <v>0.621</v>
      </c>
      <c r="V24" s="10">
        <f t="shared" si="15"/>
        <v>0.63125</v>
      </c>
      <c r="W24" s="10">
        <v>0.6254071661237784</v>
      </c>
      <c r="X24" s="10">
        <f t="shared" si="16"/>
        <v>0.010249999999999981</v>
      </c>
      <c r="Y24" s="1"/>
    </row>
    <row r="25" spans="1:25" ht="12.75">
      <c r="A25" s="21"/>
      <c r="B25" s="1" t="s">
        <v>8</v>
      </c>
      <c r="D25" s="39">
        <v>119</v>
      </c>
      <c r="E25" s="39">
        <v>3</v>
      </c>
      <c r="F25" s="39">
        <v>65</v>
      </c>
      <c r="G25" s="39">
        <v>182</v>
      </c>
      <c r="H25" s="39">
        <v>196</v>
      </c>
      <c r="I25" s="39">
        <v>2</v>
      </c>
      <c r="J25" s="39">
        <v>28</v>
      </c>
      <c r="K25" s="1">
        <f t="shared" si="6"/>
        <v>595</v>
      </c>
      <c r="L25" s="9">
        <f t="shared" si="7"/>
        <v>399</v>
      </c>
      <c r="M25" s="10">
        <f t="shared" si="8"/>
        <v>0.2</v>
      </c>
      <c r="N25" s="10">
        <f t="shared" si="9"/>
        <v>0.005042016806722689</v>
      </c>
      <c r="O25" s="10">
        <f t="shared" si="10"/>
        <v>0.1092436974789916</v>
      </c>
      <c r="P25" s="10">
        <f t="shared" si="11"/>
        <v>0.3058823529411765</v>
      </c>
      <c r="Q25" s="10">
        <f t="shared" si="12"/>
        <v>0.32941176470588235</v>
      </c>
      <c r="R25" s="10">
        <f t="shared" si="13"/>
        <v>0.0033613445378151263</v>
      </c>
      <c r="S25" s="10">
        <f t="shared" si="14"/>
        <v>0.047058823529411764</v>
      </c>
      <c r="T25" s="10"/>
      <c r="U25" s="10">
        <v>0.637</v>
      </c>
      <c r="V25" s="10">
        <f t="shared" si="15"/>
        <v>0.6705882352941176</v>
      </c>
      <c r="W25" s="10">
        <v>0.46112115732368897</v>
      </c>
      <c r="X25" s="10">
        <f t="shared" si="16"/>
        <v>0.033588235294117585</v>
      </c>
      <c r="Y25" s="1"/>
    </row>
    <row r="26" spans="1:25" ht="12.75">
      <c r="A26" s="21"/>
      <c r="B26" s="1" t="s">
        <v>9</v>
      </c>
      <c r="D26" s="39">
        <v>82</v>
      </c>
      <c r="E26" s="39">
        <v>0</v>
      </c>
      <c r="F26" s="39">
        <v>17</v>
      </c>
      <c r="G26" s="39">
        <v>67</v>
      </c>
      <c r="H26" s="39">
        <v>210</v>
      </c>
      <c r="I26" s="39">
        <v>2</v>
      </c>
      <c r="J26" s="39">
        <v>36</v>
      </c>
      <c r="K26" s="1">
        <f t="shared" si="6"/>
        <v>414</v>
      </c>
      <c r="L26" s="9">
        <f t="shared" si="7"/>
        <v>204</v>
      </c>
      <c r="M26" s="10">
        <f t="shared" si="8"/>
        <v>0.19806763285024154</v>
      </c>
      <c r="N26" s="10">
        <f t="shared" si="9"/>
        <v>0</v>
      </c>
      <c r="O26" s="10">
        <f t="shared" si="10"/>
        <v>0.04106280193236715</v>
      </c>
      <c r="P26" s="10">
        <f t="shared" si="11"/>
        <v>0.16183574879227053</v>
      </c>
      <c r="Q26" s="10">
        <f t="shared" si="12"/>
        <v>0.5072463768115942</v>
      </c>
      <c r="R26" s="10">
        <f t="shared" si="13"/>
        <v>0.004830917874396135</v>
      </c>
      <c r="S26" s="10">
        <f t="shared" si="14"/>
        <v>0.08695652173913043</v>
      </c>
      <c r="T26" s="10"/>
      <c r="U26" s="10">
        <v>0.538</v>
      </c>
      <c r="V26" s="10">
        <f t="shared" si="15"/>
        <v>0.4927536231884058</v>
      </c>
      <c r="W26" s="10">
        <v>0.3830275229357798</v>
      </c>
      <c r="X26" s="10">
        <f t="shared" si="16"/>
        <v>-0.04524637681159421</v>
      </c>
      <c r="Y26" s="1"/>
    </row>
    <row r="27" spans="1:25" ht="12.75">
      <c r="A27" s="21"/>
      <c r="B27" s="1" t="s">
        <v>10</v>
      </c>
      <c r="D27" s="39">
        <v>74</v>
      </c>
      <c r="E27" s="39">
        <v>0</v>
      </c>
      <c r="F27" s="39">
        <v>10</v>
      </c>
      <c r="G27" s="39">
        <v>34</v>
      </c>
      <c r="H27" s="39">
        <v>225</v>
      </c>
      <c r="I27" s="39">
        <v>0</v>
      </c>
      <c r="J27" s="39">
        <v>33</v>
      </c>
      <c r="K27" s="1">
        <f t="shared" si="6"/>
        <v>376</v>
      </c>
      <c r="L27" s="9">
        <f t="shared" si="7"/>
        <v>151</v>
      </c>
      <c r="M27" s="10">
        <f t="shared" si="8"/>
        <v>0.19680851063829788</v>
      </c>
      <c r="N27" s="10">
        <f t="shared" si="9"/>
        <v>0</v>
      </c>
      <c r="O27" s="10">
        <f t="shared" si="10"/>
        <v>0.026595744680851064</v>
      </c>
      <c r="P27" s="10">
        <f t="shared" si="11"/>
        <v>0.09042553191489362</v>
      </c>
      <c r="Q27" s="10">
        <f t="shared" si="12"/>
        <v>0.598404255319149</v>
      </c>
      <c r="R27" s="10">
        <f t="shared" si="13"/>
        <v>0</v>
      </c>
      <c r="S27" s="10">
        <f t="shared" si="14"/>
        <v>0.08776595744680851</v>
      </c>
      <c r="T27" s="10"/>
      <c r="U27" s="10">
        <v>0.366</v>
      </c>
      <c r="V27" s="10">
        <f t="shared" si="15"/>
        <v>0.4015957446808511</v>
      </c>
      <c r="W27" s="10">
        <v>0.176</v>
      </c>
      <c r="X27" s="10">
        <f t="shared" si="16"/>
        <v>0.03559574468085108</v>
      </c>
      <c r="Y27" s="1"/>
    </row>
    <row r="28" spans="1:25" ht="12.75">
      <c r="A28" s="21"/>
      <c r="B28" s="1" t="s">
        <v>11</v>
      </c>
      <c r="D28" s="39">
        <v>56</v>
      </c>
      <c r="E28" s="39">
        <v>2</v>
      </c>
      <c r="F28" s="39">
        <v>33</v>
      </c>
      <c r="G28" s="39">
        <v>113</v>
      </c>
      <c r="H28" s="39">
        <v>271</v>
      </c>
      <c r="I28" s="39">
        <v>0</v>
      </c>
      <c r="J28" s="39">
        <v>32</v>
      </c>
      <c r="K28" s="1">
        <f t="shared" si="6"/>
        <v>507</v>
      </c>
      <c r="L28" s="9">
        <f t="shared" si="7"/>
        <v>236</v>
      </c>
      <c r="M28" s="10">
        <f t="shared" si="8"/>
        <v>0.11045364891518737</v>
      </c>
      <c r="N28" s="10">
        <f t="shared" si="9"/>
        <v>0.0039447731755424065</v>
      </c>
      <c r="O28" s="10">
        <f t="shared" si="10"/>
        <v>0.0650887573964497</v>
      </c>
      <c r="P28" s="10">
        <f t="shared" si="11"/>
        <v>0.22287968441814596</v>
      </c>
      <c r="Q28" s="10">
        <f t="shared" si="12"/>
        <v>0.534516765285996</v>
      </c>
      <c r="R28" s="10">
        <f t="shared" si="13"/>
        <v>0</v>
      </c>
      <c r="S28" s="10">
        <f t="shared" si="14"/>
        <v>0.0631163708086785</v>
      </c>
      <c r="T28" s="10"/>
      <c r="U28" s="10">
        <v>0.435</v>
      </c>
      <c r="V28" s="10">
        <f t="shared" si="15"/>
        <v>0.46548323471400394</v>
      </c>
      <c r="W28" s="10">
        <v>0.33974358974358976</v>
      </c>
      <c r="X28" s="10">
        <f t="shared" si="16"/>
        <v>0.030483234714003937</v>
      </c>
      <c r="Y28" s="1"/>
    </row>
    <row r="29" spans="1:25" ht="12.75">
      <c r="A29" s="21"/>
      <c r="B29" s="1" t="s">
        <v>12</v>
      </c>
      <c r="D29" s="39">
        <v>46</v>
      </c>
      <c r="E29" s="39">
        <v>3</v>
      </c>
      <c r="F29" s="39">
        <v>14</v>
      </c>
      <c r="G29" s="39">
        <v>82</v>
      </c>
      <c r="H29" s="39">
        <v>106</v>
      </c>
      <c r="I29" s="39">
        <v>1</v>
      </c>
      <c r="J29" s="39">
        <v>30</v>
      </c>
      <c r="K29" s="1">
        <f t="shared" si="6"/>
        <v>282</v>
      </c>
      <c r="L29" s="9">
        <f t="shared" si="7"/>
        <v>176</v>
      </c>
      <c r="M29" s="10">
        <f t="shared" si="8"/>
        <v>0.16312056737588654</v>
      </c>
      <c r="N29" s="10">
        <f t="shared" si="9"/>
        <v>0.010638297872340425</v>
      </c>
      <c r="O29" s="10">
        <f t="shared" si="10"/>
        <v>0.04964539007092199</v>
      </c>
      <c r="P29" s="10">
        <f t="shared" si="11"/>
        <v>0.2907801418439716</v>
      </c>
      <c r="Q29" s="10">
        <f t="shared" si="12"/>
        <v>0.375886524822695</v>
      </c>
      <c r="R29" s="10">
        <f t="shared" si="13"/>
        <v>0.0035460992907801418</v>
      </c>
      <c r="S29" s="10">
        <f t="shared" si="14"/>
        <v>0.10638297872340426</v>
      </c>
      <c r="T29" s="10"/>
      <c r="U29" s="10">
        <v>0.515</v>
      </c>
      <c r="V29" s="10">
        <f t="shared" si="15"/>
        <v>0.624113475177305</v>
      </c>
      <c r="W29" s="10">
        <v>0.4742268041237113</v>
      </c>
      <c r="X29" s="10">
        <f t="shared" si="16"/>
        <v>0.10911347517730496</v>
      </c>
      <c r="Y29" s="1"/>
    </row>
    <row r="30" spans="1:25" ht="12.75">
      <c r="A30" s="21"/>
      <c r="B30" s="1" t="s">
        <v>13</v>
      </c>
      <c r="D30" s="39">
        <v>65</v>
      </c>
      <c r="E30" s="39">
        <v>0</v>
      </c>
      <c r="F30" s="39">
        <v>23</v>
      </c>
      <c r="G30" s="39">
        <v>49</v>
      </c>
      <c r="H30" s="39">
        <v>266</v>
      </c>
      <c r="I30" s="39">
        <v>0</v>
      </c>
      <c r="J30" s="39">
        <v>44</v>
      </c>
      <c r="K30" s="1">
        <f t="shared" si="6"/>
        <v>447</v>
      </c>
      <c r="L30" s="9">
        <f t="shared" si="7"/>
        <v>181</v>
      </c>
      <c r="M30" s="10">
        <f t="shared" si="8"/>
        <v>0.14541387024608501</v>
      </c>
      <c r="N30" s="10">
        <f t="shared" si="9"/>
        <v>0</v>
      </c>
      <c r="O30" s="10">
        <f t="shared" si="10"/>
        <v>0.05145413870246085</v>
      </c>
      <c r="P30" s="10">
        <f t="shared" si="11"/>
        <v>0.10961968680089486</v>
      </c>
      <c r="Q30" s="10">
        <f t="shared" si="12"/>
        <v>0.5950782997762863</v>
      </c>
      <c r="R30" s="10">
        <f t="shared" si="13"/>
        <v>0</v>
      </c>
      <c r="S30" s="10">
        <f t="shared" si="14"/>
        <v>0.09843400447427293</v>
      </c>
      <c r="T30" s="10"/>
      <c r="U30" s="10">
        <v>0.385</v>
      </c>
      <c r="V30" s="10">
        <f t="shared" si="15"/>
        <v>0.40492170022371365</v>
      </c>
      <c r="W30" s="10">
        <v>0.40625</v>
      </c>
      <c r="X30" s="10">
        <f t="shared" si="16"/>
        <v>0.019921700223713645</v>
      </c>
      <c r="Y30" s="1"/>
    </row>
    <row r="31" spans="1:25" ht="12.75">
      <c r="A31" s="21"/>
      <c r="B31" s="1" t="s">
        <v>14</v>
      </c>
      <c r="D31" s="39">
        <v>63</v>
      </c>
      <c r="E31" s="39">
        <v>2</v>
      </c>
      <c r="F31" s="39">
        <v>41</v>
      </c>
      <c r="G31" s="39">
        <v>148</v>
      </c>
      <c r="H31" s="39">
        <v>131</v>
      </c>
      <c r="I31" s="39">
        <v>0</v>
      </c>
      <c r="J31" s="39">
        <v>33</v>
      </c>
      <c r="K31" s="1">
        <f t="shared" si="6"/>
        <v>418</v>
      </c>
      <c r="L31" s="9">
        <f t="shared" si="7"/>
        <v>287</v>
      </c>
      <c r="M31" s="10">
        <f t="shared" si="8"/>
        <v>0.1507177033492823</v>
      </c>
      <c r="N31" s="10">
        <f t="shared" si="9"/>
        <v>0.004784688995215311</v>
      </c>
      <c r="O31" s="10">
        <f t="shared" si="10"/>
        <v>0.09808612440191387</v>
      </c>
      <c r="P31" s="10">
        <f t="shared" si="11"/>
        <v>0.35406698564593303</v>
      </c>
      <c r="Q31" s="10">
        <f t="shared" si="12"/>
        <v>0.3133971291866029</v>
      </c>
      <c r="R31" s="10">
        <f t="shared" si="13"/>
        <v>0</v>
      </c>
      <c r="S31" s="10">
        <f t="shared" si="14"/>
        <v>0.07894736842105263</v>
      </c>
      <c r="T31" s="10"/>
      <c r="U31" s="10">
        <v>0.646</v>
      </c>
      <c r="V31" s="10">
        <f t="shared" si="15"/>
        <v>0.6866028708133971</v>
      </c>
      <c r="W31" s="10">
        <v>0.472636815920398</v>
      </c>
      <c r="X31" s="10">
        <f t="shared" si="16"/>
        <v>0.040602870813397085</v>
      </c>
      <c r="Y31" s="1"/>
    </row>
    <row r="32" spans="1:25" ht="12.75">
      <c r="A32" s="21"/>
      <c r="B32" s="1" t="s">
        <v>15</v>
      </c>
      <c r="D32" s="39">
        <v>8</v>
      </c>
      <c r="E32" s="39">
        <v>2</v>
      </c>
      <c r="F32" s="39">
        <v>14</v>
      </c>
      <c r="G32" s="39">
        <v>37</v>
      </c>
      <c r="H32" s="39">
        <v>347</v>
      </c>
      <c r="I32" s="39">
        <v>0</v>
      </c>
      <c r="J32" s="39">
        <v>22</v>
      </c>
      <c r="K32" s="1">
        <f t="shared" si="6"/>
        <v>430</v>
      </c>
      <c r="L32" s="9">
        <f t="shared" si="7"/>
        <v>83</v>
      </c>
      <c r="M32" s="10">
        <f t="shared" si="8"/>
        <v>0.018604651162790697</v>
      </c>
      <c r="N32" s="10">
        <f t="shared" si="9"/>
        <v>0.004651162790697674</v>
      </c>
      <c r="O32" s="10">
        <f t="shared" si="10"/>
        <v>0.03255813953488372</v>
      </c>
      <c r="P32" s="10">
        <f t="shared" si="11"/>
        <v>0.08604651162790698</v>
      </c>
      <c r="Q32" s="10">
        <f t="shared" si="12"/>
        <v>0.8069767441860465</v>
      </c>
      <c r="R32" s="10">
        <f t="shared" si="13"/>
        <v>0</v>
      </c>
      <c r="S32" s="10">
        <f t="shared" si="14"/>
        <v>0.05116279069767442</v>
      </c>
      <c r="T32" s="10"/>
      <c r="U32" s="10">
        <v>0.174</v>
      </c>
      <c r="V32" s="10">
        <f t="shared" si="15"/>
        <v>0.1930232558139535</v>
      </c>
      <c r="W32" s="10">
        <v>0.07125890736342043</v>
      </c>
      <c r="X32" s="10">
        <f t="shared" si="16"/>
        <v>0.019023255813953505</v>
      </c>
      <c r="Y32" s="1"/>
    </row>
    <row r="33" spans="1:25" ht="12.75">
      <c r="A33" s="21"/>
      <c r="B33" s="1" t="s">
        <v>16</v>
      </c>
      <c r="C33"/>
      <c r="D33" s="39">
        <v>164</v>
      </c>
      <c r="E33" s="39">
        <v>0</v>
      </c>
      <c r="F33" s="39">
        <v>23</v>
      </c>
      <c r="G33" s="39">
        <v>115</v>
      </c>
      <c r="H33" s="39">
        <v>37</v>
      </c>
      <c r="I33" s="39">
        <v>2</v>
      </c>
      <c r="J33" s="39">
        <v>21</v>
      </c>
      <c r="K33" s="1">
        <f t="shared" si="6"/>
        <v>362</v>
      </c>
      <c r="L33" s="9">
        <f t="shared" si="7"/>
        <v>325</v>
      </c>
      <c r="M33" s="10">
        <f t="shared" si="8"/>
        <v>0.4530386740331492</v>
      </c>
      <c r="N33" s="10">
        <f t="shared" si="9"/>
        <v>0</v>
      </c>
      <c r="O33" s="10">
        <f t="shared" si="10"/>
        <v>0.06353591160220995</v>
      </c>
      <c r="P33" s="10">
        <f t="shared" si="11"/>
        <v>0.31767955801104975</v>
      </c>
      <c r="Q33" s="10">
        <f t="shared" si="12"/>
        <v>0.10220994475138122</v>
      </c>
      <c r="R33" s="10">
        <f t="shared" si="13"/>
        <v>0.0055248618784530384</v>
      </c>
      <c r="S33" s="10">
        <f t="shared" si="14"/>
        <v>0.058011049723756904</v>
      </c>
      <c r="T33" s="10"/>
      <c r="U33" s="10">
        <v>0.901</v>
      </c>
      <c r="V33" s="10">
        <f t="shared" si="15"/>
        <v>0.8977900552486188</v>
      </c>
      <c r="W33" s="10">
        <v>0.6987951807228916</v>
      </c>
      <c r="X33" s="10">
        <f t="shared" si="16"/>
        <v>-0.003209944751381255</v>
      </c>
      <c r="Y33" s="1"/>
    </row>
    <row r="34" spans="1:25" ht="12.75">
      <c r="A34" s="21"/>
      <c r="B34" s="1" t="s">
        <v>18</v>
      </c>
      <c r="D34" s="39">
        <v>48</v>
      </c>
      <c r="E34" s="39">
        <v>0</v>
      </c>
      <c r="F34" s="39">
        <v>23</v>
      </c>
      <c r="G34" s="39">
        <v>110</v>
      </c>
      <c r="H34" s="39">
        <v>145</v>
      </c>
      <c r="I34" s="39">
        <v>0</v>
      </c>
      <c r="J34" s="39">
        <v>23</v>
      </c>
      <c r="K34" s="1">
        <f t="shared" si="6"/>
        <v>349</v>
      </c>
      <c r="L34" s="9">
        <f t="shared" si="7"/>
        <v>204</v>
      </c>
      <c r="M34" s="10">
        <f t="shared" si="8"/>
        <v>0.13753581661891118</v>
      </c>
      <c r="N34" s="10">
        <f t="shared" si="9"/>
        <v>0</v>
      </c>
      <c r="O34" s="10">
        <f t="shared" si="10"/>
        <v>0.0659025787965616</v>
      </c>
      <c r="P34" s="10">
        <f t="shared" si="11"/>
        <v>0.3151862464183381</v>
      </c>
      <c r="Q34" s="10">
        <f t="shared" si="12"/>
        <v>0.4154727793696275</v>
      </c>
      <c r="R34" s="10">
        <f t="shared" si="13"/>
        <v>0</v>
      </c>
      <c r="S34" s="10">
        <f t="shared" si="14"/>
        <v>0.0659025787965616</v>
      </c>
      <c r="T34" s="10"/>
      <c r="U34" s="10">
        <v>0.548</v>
      </c>
      <c r="V34" s="10">
        <f t="shared" si="15"/>
        <v>0.5845272206303725</v>
      </c>
      <c r="W34" s="10">
        <v>0.46691176470588236</v>
      </c>
      <c r="X34" s="10">
        <f t="shared" si="16"/>
        <v>0.0365272206303725</v>
      </c>
      <c r="Y34" s="1"/>
    </row>
    <row r="35" spans="1:25" ht="12.75">
      <c r="A35" s="21"/>
      <c r="B35" s="1" t="s">
        <v>19</v>
      </c>
      <c r="D35" s="39">
        <v>50</v>
      </c>
      <c r="E35" s="39">
        <v>1</v>
      </c>
      <c r="F35" s="39">
        <v>18</v>
      </c>
      <c r="G35" s="39">
        <v>173</v>
      </c>
      <c r="H35" s="39">
        <v>113</v>
      </c>
      <c r="I35" s="39">
        <v>0</v>
      </c>
      <c r="J35" s="39">
        <v>22</v>
      </c>
      <c r="K35" s="1">
        <f t="shared" si="6"/>
        <v>377</v>
      </c>
      <c r="L35" s="9">
        <f t="shared" si="7"/>
        <v>264</v>
      </c>
      <c r="M35" s="10">
        <f t="shared" si="8"/>
        <v>0.13262599469496023</v>
      </c>
      <c r="N35" s="10">
        <f t="shared" si="9"/>
        <v>0.002652519893899204</v>
      </c>
      <c r="O35" s="10">
        <f t="shared" si="10"/>
        <v>0.04774535809018567</v>
      </c>
      <c r="P35" s="10">
        <f t="shared" si="11"/>
        <v>0.4588859416445623</v>
      </c>
      <c r="Q35" s="10">
        <f t="shared" si="12"/>
        <v>0.29973474801061006</v>
      </c>
      <c r="R35" s="10">
        <f t="shared" si="13"/>
        <v>0</v>
      </c>
      <c r="S35" s="10">
        <f t="shared" si="14"/>
        <v>0.058355437665782495</v>
      </c>
      <c r="T35" s="10"/>
      <c r="U35" s="10">
        <v>0.702</v>
      </c>
      <c r="V35" s="10">
        <f t="shared" si="15"/>
        <v>0.7002652519893899</v>
      </c>
      <c r="W35" s="10">
        <v>0.6043613707165109</v>
      </c>
      <c r="X35" s="10">
        <f t="shared" si="16"/>
        <v>-0.001734748010610021</v>
      </c>
      <c r="Y35" s="1"/>
    </row>
    <row r="36" spans="1:25" ht="12.75">
      <c r="A36" s="21"/>
      <c r="B36" s="1" t="s">
        <v>20</v>
      </c>
      <c r="D36" s="39">
        <v>35</v>
      </c>
      <c r="E36" s="39">
        <v>0</v>
      </c>
      <c r="F36" s="39">
        <v>48</v>
      </c>
      <c r="G36" s="39">
        <v>128</v>
      </c>
      <c r="H36" s="39">
        <v>105</v>
      </c>
      <c r="I36" s="39">
        <v>1</v>
      </c>
      <c r="J36" s="39">
        <v>14</v>
      </c>
      <c r="K36" s="1">
        <f t="shared" si="6"/>
        <v>331</v>
      </c>
      <c r="L36" s="9">
        <f t="shared" si="7"/>
        <v>226</v>
      </c>
      <c r="M36" s="10">
        <f t="shared" si="8"/>
        <v>0.10574018126888217</v>
      </c>
      <c r="N36" s="10">
        <f t="shared" si="9"/>
        <v>0</v>
      </c>
      <c r="O36" s="10">
        <f t="shared" si="10"/>
        <v>0.14501510574018128</v>
      </c>
      <c r="P36" s="10">
        <f t="shared" si="11"/>
        <v>0.3867069486404834</v>
      </c>
      <c r="Q36" s="10">
        <f t="shared" si="12"/>
        <v>0.31722054380664655</v>
      </c>
      <c r="R36" s="10">
        <f t="shared" si="13"/>
        <v>0.0030211480362537764</v>
      </c>
      <c r="S36" s="10">
        <f t="shared" si="14"/>
        <v>0.04229607250755287</v>
      </c>
      <c r="T36" s="10"/>
      <c r="U36" s="10">
        <v>0.705</v>
      </c>
      <c r="V36" s="10">
        <f t="shared" si="15"/>
        <v>0.6827794561933535</v>
      </c>
      <c r="W36" s="10">
        <v>0.6372549019607843</v>
      </c>
      <c r="X36" s="10">
        <f t="shared" si="16"/>
        <v>-0.02222054380664651</v>
      </c>
      <c r="Y36" s="1"/>
    </row>
    <row r="37" spans="1:25" ht="12.75">
      <c r="A37" s="21"/>
      <c r="B37" s="1" t="s">
        <v>21</v>
      </c>
      <c r="C37"/>
      <c r="D37" s="39">
        <v>195</v>
      </c>
      <c r="E37" s="39">
        <v>2</v>
      </c>
      <c r="F37" s="39">
        <v>53</v>
      </c>
      <c r="G37" s="39">
        <v>159</v>
      </c>
      <c r="H37" s="39">
        <v>110</v>
      </c>
      <c r="I37" s="39">
        <v>0</v>
      </c>
      <c r="J37" s="39">
        <v>34</v>
      </c>
      <c r="K37" s="1">
        <f t="shared" si="6"/>
        <v>553</v>
      </c>
      <c r="L37" s="9">
        <f t="shared" si="7"/>
        <v>443</v>
      </c>
      <c r="M37" s="10">
        <f t="shared" si="8"/>
        <v>0.352622061482821</v>
      </c>
      <c r="N37" s="10">
        <f t="shared" si="9"/>
        <v>0.003616636528028933</v>
      </c>
      <c r="O37" s="10">
        <f t="shared" si="10"/>
        <v>0.09584086799276673</v>
      </c>
      <c r="P37" s="10">
        <f t="shared" si="11"/>
        <v>0.2875226039783002</v>
      </c>
      <c r="Q37" s="10">
        <f t="shared" si="12"/>
        <v>0.19891500904159132</v>
      </c>
      <c r="R37" s="10">
        <f t="shared" si="13"/>
        <v>0</v>
      </c>
      <c r="S37" s="10">
        <f t="shared" si="14"/>
        <v>0.06148282097649186</v>
      </c>
      <c r="T37" s="10"/>
      <c r="U37" s="10">
        <v>0.801</v>
      </c>
      <c r="V37" s="10">
        <f t="shared" si="15"/>
        <v>0.8010849909584087</v>
      </c>
      <c r="W37" s="10">
        <v>0.6529080675422139</v>
      </c>
      <c r="X37" s="10">
        <f t="shared" si="16"/>
        <v>8.499095840863724E-05</v>
      </c>
      <c r="Y37" s="1"/>
    </row>
    <row r="38" spans="1:25" ht="6" customHeight="1">
      <c r="A38" s="21"/>
      <c r="D38" s="1"/>
      <c r="E38" s="1"/>
      <c r="F38" s="1"/>
      <c r="G38" s="1"/>
      <c r="H38" s="1"/>
      <c r="I38" s="1"/>
      <c r="J38" s="1"/>
      <c r="K38" s="1"/>
      <c r="L38" s="9"/>
      <c r="M38" s="10"/>
      <c r="N38" s="10"/>
      <c r="O38" s="10"/>
      <c r="P38" s="10"/>
      <c r="Q38" s="10"/>
      <c r="R38" s="10"/>
      <c r="S38" s="10"/>
      <c r="T38" s="10"/>
      <c r="U38" s="10" t="s">
        <v>71</v>
      </c>
      <c r="V38" s="8" t="s">
        <v>71</v>
      </c>
      <c r="W38" s="1"/>
      <c r="X38" s="10"/>
      <c r="Y38" s="1"/>
    </row>
    <row r="39" spans="1:25" ht="12.75">
      <c r="A39" s="21" t="s">
        <v>72</v>
      </c>
      <c r="B39" s="1" t="s">
        <v>181</v>
      </c>
      <c r="D39" s="1"/>
      <c r="E39" s="1"/>
      <c r="F39" s="1"/>
      <c r="G39" s="1"/>
      <c r="H39" s="1"/>
      <c r="I39" s="1"/>
      <c r="J39" s="1"/>
      <c r="K39" s="1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8"/>
      <c r="W39" s="1"/>
      <c r="X39" s="10"/>
      <c r="Y39" s="1"/>
    </row>
    <row r="40" spans="1:25" ht="12.75">
      <c r="A40" s="21" t="s">
        <v>78</v>
      </c>
      <c r="B40" s="1" t="s">
        <v>82</v>
      </c>
      <c r="D40" s="1"/>
      <c r="E40" s="1"/>
      <c r="F40" s="1"/>
      <c r="G40" s="1"/>
      <c r="H40" s="1"/>
      <c r="I40" s="1"/>
      <c r="J40" s="1"/>
      <c r="K40" s="1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8"/>
      <c r="W40" s="1"/>
      <c r="X40" s="10"/>
      <c r="Y40" s="1"/>
    </row>
    <row r="41" spans="1:25" ht="12.75">
      <c r="A41" s="21"/>
      <c r="B41" s="1" t="s">
        <v>129</v>
      </c>
      <c r="D41" s="1"/>
      <c r="E41" s="1"/>
      <c r="F41" s="1"/>
      <c r="G41" s="1"/>
      <c r="H41" s="1"/>
      <c r="I41" s="1"/>
      <c r="J41" s="1"/>
      <c r="K41" s="1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8"/>
      <c r="W41" s="1"/>
      <c r="X41" s="10"/>
      <c r="Y41" s="1"/>
    </row>
    <row r="42" spans="1:25" ht="12.75">
      <c r="A42" s="21" t="s">
        <v>102</v>
      </c>
      <c r="B42" s="1" t="s">
        <v>80</v>
      </c>
      <c r="D42" s="1"/>
      <c r="E42" s="1"/>
      <c r="F42" s="1"/>
      <c r="G42" s="1"/>
      <c r="H42" s="1"/>
      <c r="I42" s="1"/>
      <c r="J42" s="1"/>
      <c r="K42" s="1"/>
      <c r="L42" s="9"/>
      <c r="M42" s="10"/>
      <c r="N42" s="10"/>
      <c r="O42" s="10"/>
      <c r="P42" s="10"/>
      <c r="Q42" s="10"/>
      <c r="R42" s="10"/>
      <c r="S42" s="10"/>
      <c r="T42" s="10"/>
      <c r="U42" s="10"/>
      <c r="V42" s="8"/>
      <c r="W42" s="1"/>
      <c r="X42" s="10"/>
      <c r="Y42" s="1"/>
    </row>
    <row r="43" spans="1:22" ht="12.75">
      <c r="A43"/>
      <c r="B43"/>
      <c r="C43"/>
      <c r="L43"/>
      <c r="V43"/>
    </row>
    <row r="44" spans="1:25" ht="12.75">
      <c r="A44" s="21"/>
      <c r="D44" s="41" t="s">
        <v>59</v>
      </c>
      <c r="E44" s="41" t="s">
        <v>52</v>
      </c>
      <c r="F44" s="41" t="s">
        <v>56</v>
      </c>
      <c r="G44" s="41" t="s">
        <v>61</v>
      </c>
      <c r="H44" s="41" t="s">
        <v>63</v>
      </c>
      <c r="I44" s="41" t="s">
        <v>57</v>
      </c>
      <c r="J44" s="41" t="s">
        <v>157</v>
      </c>
      <c r="K44" s="3" t="s">
        <v>3</v>
      </c>
      <c r="L44" s="4" t="s">
        <v>67</v>
      </c>
      <c r="M44" s="3" t="s">
        <v>59</v>
      </c>
      <c r="N44" s="3" t="s">
        <v>52</v>
      </c>
      <c r="O44" s="3" t="s">
        <v>56</v>
      </c>
      <c r="P44" s="3" t="s">
        <v>61</v>
      </c>
      <c r="Q44" s="3" t="s">
        <v>63</v>
      </c>
      <c r="R44" s="41" t="s">
        <v>57</v>
      </c>
      <c r="S44" s="41" t="s">
        <v>157</v>
      </c>
      <c r="T44" s="41"/>
      <c r="U44" s="6" t="s">
        <v>68</v>
      </c>
      <c r="V44" s="3" t="s">
        <v>68</v>
      </c>
      <c r="W44" s="2"/>
      <c r="Y44" s="1"/>
    </row>
    <row r="45" spans="1:25" ht="12.75">
      <c r="A45" s="21"/>
      <c r="D45" s="3" t="s">
        <v>52</v>
      </c>
      <c r="E45" s="3" t="s">
        <v>53</v>
      </c>
      <c r="F45" s="3"/>
      <c r="G45" s="3" t="s">
        <v>62</v>
      </c>
      <c r="H45" s="3" t="s">
        <v>64</v>
      </c>
      <c r="I45" s="3" t="s">
        <v>58</v>
      </c>
      <c r="J45" s="3" t="s">
        <v>158</v>
      </c>
      <c r="K45" s="3" t="s">
        <v>66</v>
      </c>
      <c r="L45" s="4" t="s">
        <v>68</v>
      </c>
      <c r="M45" s="3" t="s">
        <v>52</v>
      </c>
      <c r="N45" s="3" t="s">
        <v>53</v>
      </c>
      <c r="O45" s="3"/>
      <c r="P45" s="3" t="s">
        <v>62</v>
      </c>
      <c r="Q45" s="3" t="s">
        <v>64</v>
      </c>
      <c r="R45" s="3" t="s">
        <v>58</v>
      </c>
      <c r="S45" s="3" t="s">
        <v>158</v>
      </c>
      <c r="T45" s="3"/>
      <c r="U45" s="6" t="s">
        <v>70</v>
      </c>
      <c r="V45" s="3" t="s">
        <v>70</v>
      </c>
      <c r="W45" s="2"/>
      <c r="Y45" s="1"/>
    </row>
    <row r="46" spans="1:25" ht="12.75">
      <c r="A46" s="21"/>
      <c r="D46" s="3" t="s">
        <v>60</v>
      </c>
      <c r="E46" s="3" t="s">
        <v>54</v>
      </c>
      <c r="F46" s="3"/>
      <c r="G46" s="3"/>
      <c r="H46" s="3" t="s">
        <v>61</v>
      </c>
      <c r="I46" s="3"/>
      <c r="J46" s="3"/>
      <c r="L46" s="4" t="s">
        <v>66</v>
      </c>
      <c r="M46" s="3" t="s">
        <v>60</v>
      </c>
      <c r="N46" s="3" t="s">
        <v>54</v>
      </c>
      <c r="O46" s="3"/>
      <c r="P46" s="3"/>
      <c r="Q46" s="3" t="s">
        <v>61</v>
      </c>
      <c r="R46" s="3"/>
      <c r="S46" s="3"/>
      <c r="T46" s="3"/>
      <c r="U46" s="53"/>
      <c r="W46" s="2"/>
      <c r="X46" s="2"/>
      <c r="Y46" s="1"/>
    </row>
    <row r="47" spans="1:25" ht="12.75">
      <c r="A47" s="21"/>
      <c r="D47" s="3" t="s">
        <v>61</v>
      </c>
      <c r="E47" s="3" t="s">
        <v>55</v>
      </c>
      <c r="F47" s="3"/>
      <c r="G47" s="3"/>
      <c r="H47" s="3" t="s">
        <v>65</v>
      </c>
      <c r="I47" s="3"/>
      <c r="J47" s="3"/>
      <c r="K47" s="3"/>
      <c r="L47" s="4"/>
      <c r="M47" s="3" t="s">
        <v>61</v>
      </c>
      <c r="N47" s="3" t="s">
        <v>55</v>
      </c>
      <c r="O47" s="3"/>
      <c r="P47" s="3"/>
      <c r="Q47" s="3" t="s">
        <v>65</v>
      </c>
      <c r="R47" s="3"/>
      <c r="S47" s="3"/>
      <c r="T47" s="3"/>
      <c r="U47" s="55">
        <v>2012</v>
      </c>
      <c r="V47" s="7">
        <v>2013</v>
      </c>
      <c r="W47" s="2"/>
      <c r="X47" s="3" t="s">
        <v>69</v>
      </c>
      <c r="Y47" s="1"/>
    </row>
    <row r="48" spans="1:25" ht="12.75">
      <c r="A48" s="21" t="s">
        <v>71</v>
      </c>
      <c r="B48" s="1" t="s">
        <v>100</v>
      </c>
      <c r="D48" s="39">
        <v>62</v>
      </c>
      <c r="E48" s="39">
        <v>2</v>
      </c>
      <c r="F48" s="39">
        <v>20</v>
      </c>
      <c r="G48" s="39">
        <v>215</v>
      </c>
      <c r="H48" s="39">
        <v>281</v>
      </c>
      <c r="I48" s="39">
        <v>0</v>
      </c>
      <c r="J48" s="39">
        <v>32</v>
      </c>
      <c r="K48" s="1">
        <f>SUM(D48:J48)</f>
        <v>612</v>
      </c>
      <c r="L48" s="9">
        <f>K48-H48</f>
        <v>331</v>
      </c>
      <c r="M48" s="10">
        <f>D48/K48</f>
        <v>0.10130718954248366</v>
      </c>
      <c r="N48" s="10">
        <f>E48/K48</f>
        <v>0.0032679738562091504</v>
      </c>
      <c r="O48" s="10">
        <f>F48/K48</f>
        <v>0.032679738562091505</v>
      </c>
      <c r="P48" s="10">
        <f>G48/K48</f>
        <v>0.35130718954248363</v>
      </c>
      <c r="Q48" s="10">
        <f>H48/K48</f>
        <v>0.4591503267973856</v>
      </c>
      <c r="R48" s="10">
        <f>I48/K48</f>
        <v>0</v>
      </c>
      <c r="S48" s="10">
        <f>J48/K48</f>
        <v>0.05228758169934641</v>
      </c>
      <c r="T48" s="10"/>
      <c r="U48" s="10">
        <v>0.559</v>
      </c>
      <c r="V48" s="10">
        <f>L48/K48</f>
        <v>0.5408496732026143</v>
      </c>
      <c r="W48" s="1"/>
      <c r="X48" s="10">
        <f>V48-U48</f>
        <v>-0.018150326797385707</v>
      </c>
      <c r="Y48" s="1"/>
    </row>
    <row r="49" spans="1:25" ht="12.75">
      <c r="A49" s="21"/>
      <c r="B49" s="1" t="s">
        <v>162</v>
      </c>
      <c r="D49" s="39">
        <v>204</v>
      </c>
      <c r="E49" s="39">
        <v>0</v>
      </c>
      <c r="F49" s="39">
        <v>30</v>
      </c>
      <c r="G49" s="39">
        <v>139</v>
      </c>
      <c r="H49" s="39">
        <v>49</v>
      </c>
      <c r="I49" s="39">
        <v>0</v>
      </c>
      <c r="J49" s="39">
        <v>26</v>
      </c>
      <c r="K49" s="1">
        <f aca="true" t="shared" si="17" ref="K49:K67">SUM(D49:J49)</f>
        <v>448</v>
      </c>
      <c r="L49" s="9">
        <f aca="true" t="shared" si="18" ref="L49:L67">K49-H49</f>
        <v>399</v>
      </c>
      <c r="M49" s="10">
        <f aca="true" t="shared" si="19" ref="M49:M67">D49/K49</f>
        <v>0.45535714285714285</v>
      </c>
      <c r="N49" s="10">
        <f aca="true" t="shared" si="20" ref="N49:N67">E49/K49</f>
        <v>0</v>
      </c>
      <c r="O49" s="10">
        <f aca="true" t="shared" si="21" ref="O49:O67">F49/K49</f>
        <v>0.06696428571428571</v>
      </c>
      <c r="P49" s="10">
        <f aca="true" t="shared" si="22" ref="P49:P67">G49/K49</f>
        <v>0.31026785714285715</v>
      </c>
      <c r="Q49" s="10">
        <f aca="true" t="shared" si="23" ref="Q49:Q67">H49/K49</f>
        <v>0.109375</v>
      </c>
      <c r="R49" s="10">
        <f aca="true" t="shared" si="24" ref="R49:R67">I49/K49</f>
        <v>0</v>
      </c>
      <c r="S49" s="10">
        <f aca="true" t="shared" si="25" ref="S49:S67">J49/K49</f>
        <v>0.05803571428571429</v>
      </c>
      <c r="T49" s="10"/>
      <c r="U49" s="10">
        <v>0.877</v>
      </c>
      <c r="V49" s="10">
        <f aca="true" t="shared" si="26" ref="V49:V67">L49/K49</f>
        <v>0.890625</v>
      </c>
      <c r="W49" s="1"/>
      <c r="X49" s="10">
        <f>#N/A</f>
        <v>-0.0005626740947075604</v>
      </c>
      <c r="Y49" s="1"/>
    </row>
    <row r="50" spans="1:25" ht="12.75">
      <c r="A50" s="21"/>
      <c r="B50" s="1" t="s">
        <v>22</v>
      </c>
      <c r="D50" s="39">
        <v>69</v>
      </c>
      <c r="E50" s="39">
        <v>3</v>
      </c>
      <c r="F50" s="39">
        <v>18</v>
      </c>
      <c r="G50" s="39">
        <v>92</v>
      </c>
      <c r="H50" s="39">
        <v>173</v>
      </c>
      <c r="I50" s="39">
        <v>1</v>
      </c>
      <c r="J50" s="39">
        <v>40</v>
      </c>
      <c r="K50" s="1">
        <f t="shared" si="17"/>
        <v>396</v>
      </c>
      <c r="L50" s="9">
        <f t="shared" si="18"/>
        <v>223</v>
      </c>
      <c r="M50" s="10">
        <f t="shared" si="19"/>
        <v>0.17424242424242425</v>
      </c>
      <c r="N50" s="10">
        <f t="shared" si="20"/>
        <v>0.007575757575757576</v>
      </c>
      <c r="O50" s="10">
        <f t="shared" si="21"/>
        <v>0.045454545454545456</v>
      </c>
      <c r="P50" s="10">
        <f t="shared" si="22"/>
        <v>0.23232323232323232</v>
      </c>
      <c r="Q50" s="10">
        <f t="shared" si="23"/>
        <v>0.43686868686868685</v>
      </c>
      <c r="R50" s="10">
        <f t="shared" si="24"/>
        <v>0.0025252525252525255</v>
      </c>
      <c r="S50" s="10">
        <f t="shared" si="25"/>
        <v>0.10101010101010101</v>
      </c>
      <c r="T50" s="10"/>
      <c r="U50" s="10">
        <v>0.559</v>
      </c>
      <c r="V50" s="10">
        <f t="shared" si="26"/>
        <v>0.5631313131313131</v>
      </c>
      <c r="W50" s="1"/>
      <c r="X50" s="10">
        <f>#N/A</f>
        <v>-0.009102756892230501</v>
      </c>
      <c r="Y50" s="1"/>
    </row>
    <row r="51" spans="1:25" ht="12.75">
      <c r="A51" s="21"/>
      <c r="B51" s="1" t="s">
        <v>23</v>
      </c>
      <c r="D51" s="39">
        <v>43</v>
      </c>
      <c r="E51" s="39">
        <v>0</v>
      </c>
      <c r="F51" s="39">
        <v>18</v>
      </c>
      <c r="G51" s="39">
        <v>94</v>
      </c>
      <c r="H51" s="39">
        <v>290</v>
      </c>
      <c r="I51" s="39">
        <v>1</v>
      </c>
      <c r="J51" s="39">
        <v>26</v>
      </c>
      <c r="K51" s="1">
        <f t="shared" si="17"/>
        <v>472</v>
      </c>
      <c r="L51" s="9">
        <f t="shared" si="18"/>
        <v>182</v>
      </c>
      <c r="M51" s="10">
        <f t="shared" si="19"/>
        <v>0.09110169491525423</v>
      </c>
      <c r="N51" s="10">
        <f t="shared" si="20"/>
        <v>0</v>
      </c>
      <c r="O51" s="10">
        <f t="shared" si="21"/>
        <v>0.038135593220338986</v>
      </c>
      <c r="P51" s="10">
        <f t="shared" si="22"/>
        <v>0.19915254237288135</v>
      </c>
      <c r="Q51" s="10">
        <f t="shared" si="23"/>
        <v>0.614406779661017</v>
      </c>
      <c r="R51" s="10">
        <f t="shared" si="24"/>
        <v>0.00211864406779661</v>
      </c>
      <c r="S51" s="10">
        <f t="shared" si="25"/>
        <v>0.05508474576271186</v>
      </c>
      <c r="T51" s="10"/>
      <c r="U51" s="10">
        <v>0.407</v>
      </c>
      <c r="V51" s="10">
        <f t="shared" si="26"/>
        <v>0.3855932203389831</v>
      </c>
      <c r="W51" s="1"/>
      <c r="X51" s="10">
        <f>#N/A</f>
        <v>-0.025220338983050816</v>
      </c>
      <c r="Y51" s="1"/>
    </row>
    <row r="52" spans="1:25" ht="12.75">
      <c r="A52" s="21"/>
      <c r="B52" s="1" t="s">
        <v>17</v>
      </c>
      <c r="D52" s="39">
        <v>69</v>
      </c>
      <c r="E52" s="39">
        <v>1</v>
      </c>
      <c r="F52" s="39">
        <v>14</v>
      </c>
      <c r="G52" s="39">
        <v>115</v>
      </c>
      <c r="H52" s="39">
        <v>217</v>
      </c>
      <c r="I52" s="39">
        <v>0</v>
      </c>
      <c r="J52" s="39">
        <v>25</v>
      </c>
      <c r="K52" s="1">
        <f t="shared" si="17"/>
        <v>441</v>
      </c>
      <c r="L52" s="9">
        <f t="shared" si="18"/>
        <v>224</v>
      </c>
      <c r="M52" s="10">
        <f t="shared" si="19"/>
        <v>0.1564625850340136</v>
      </c>
      <c r="N52" s="10">
        <f t="shared" si="20"/>
        <v>0.0022675736961451248</v>
      </c>
      <c r="O52" s="10">
        <f t="shared" si="21"/>
        <v>0.031746031746031744</v>
      </c>
      <c r="P52" s="10">
        <f t="shared" si="22"/>
        <v>0.26077097505668934</v>
      </c>
      <c r="Q52" s="10">
        <f t="shared" si="23"/>
        <v>0.49206349206349204</v>
      </c>
      <c r="R52" s="10">
        <f t="shared" si="24"/>
        <v>0</v>
      </c>
      <c r="S52" s="10">
        <f t="shared" si="25"/>
        <v>0.05668934240362812</v>
      </c>
      <c r="T52" s="10"/>
      <c r="U52" s="10">
        <v>0.53</v>
      </c>
      <c r="V52" s="10">
        <f t="shared" si="26"/>
        <v>0.5079365079365079</v>
      </c>
      <c r="W52" s="1"/>
      <c r="X52" s="10">
        <f>#N/A</f>
        <v>0.02468036529680362</v>
      </c>
      <c r="Y52" s="1"/>
    </row>
    <row r="53" spans="1:25" ht="12.75">
      <c r="A53" s="21"/>
      <c r="B53" s="1" t="s">
        <v>24</v>
      </c>
      <c r="D53" s="39">
        <v>9</v>
      </c>
      <c r="E53" s="39">
        <v>0</v>
      </c>
      <c r="F53" s="39">
        <v>5</v>
      </c>
      <c r="G53" s="39">
        <v>57</v>
      </c>
      <c r="H53" s="39">
        <v>314</v>
      </c>
      <c r="I53" s="39">
        <v>0</v>
      </c>
      <c r="J53" s="39">
        <v>22</v>
      </c>
      <c r="K53" s="1">
        <f t="shared" si="17"/>
        <v>407</v>
      </c>
      <c r="L53" s="9">
        <f t="shared" si="18"/>
        <v>93</v>
      </c>
      <c r="M53" s="10">
        <f t="shared" si="19"/>
        <v>0.022113022113022112</v>
      </c>
      <c r="N53" s="10">
        <f t="shared" si="20"/>
        <v>0</v>
      </c>
      <c r="O53" s="10">
        <f t="shared" si="21"/>
        <v>0.012285012285012284</v>
      </c>
      <c r="P53" s="10">
        <f t="shared" si="22"/>
        <v>0.14004914004914004</v>
      </c>
      <c r="Q53" s="10">
        <f t="shared" si="23"/>
        <v>0.7714987714987716</v>
      </c>
      <c r="R53" s="10">
        <f t="shared" si="24"/>
        <v>0</v>
      </c>
      <c r="S53" s="10">
        <f t="shared" si="25"/>
        <v>0.05405405405405406</v>
      </c>
      <c r="T53" s="10"/>
      <c r="U53" s="10">
        <v>0.233</v>
      </c>
      <c r="V53" s="10">
        <f t="shared" si="26"/>
        <v>0.2285012285012285</v>
      </c>
      <c r="W53" s="1"/>
      <c r="X53" s="10">
        <f>#N/A</f>
        <v>0.031673267326732674</v>
      </c>
      <c r="Y53" s="1"/>
    </row>
    <row r="54" spans="1:25" ht="12.75">
      <c r="A54" s="21"/>
      <c r="B54" s="1" t="s">
        <v>25</v>
      </c>
      <c r="D54" s="39">
        <v>12</v>
      </c>
      <c r="E54" s="39">
        <v>3</v>
      </c>
      <c r="F54" s="39">
        <v>5</v>
      </c>
      <c r="G54" s="39">
        <v>35</v>
      </c>
      <c r="H54" s="39">
        <v>230</v>
      </c>
      <c r="I54" s="39">
        <v>2</v>
      </c>
      <c r="J54" s="39">
        <v>22</v>
      </c>
      <c r="K54" s="1">
        <f t="shared" si="17"/>
        <v>309</v>
      </c>
      <c r="L54" s="9">
        <f t="shared" si="18"/>
        <v>79</v>
      </c>
      <c r="M54" s="10">
        <f t="shared" si="19"/>
        <v>0.038834951456310676</v>
      </c>
      <c r="N54" s="10">
        <f t="shared" si="20"/>
        <v>0.009708737864077669</v>
      </c>
      <c r="O54" s="10">
        <f t="shared" si="21"/>
        <v>0.016181229773462782</v>
      </c>
      <c r="P54" s="10">
        <f t="shared" si="22"/>
        <v>0.11326860841423948</v>
      </c>
      <c r="Q54" s="10">
        <f t="shared" si="23"/>
        <v>0.7443365695792881</v>
      </c>
      <c r="R54" s="10">
        <f t="shared" si="24"/>
        <v>0.006472491909385114</v>
      </c>
      <c r="S54" s="10">
        <f t="shared" si="25"/>
        <v>0.07119741100323625</v>
      </c>
      <c r="T54" s="10"/>
      <c r="U54" s="10">
        <v>0.205</v>
      </c>
      <c r="V54" s="10">
        <f t="shared" si="26"/>
        <v>0.255663430420712</v>
      </c>
      <c r="W54" s="1"/>
      <c r="X54" s="10">
        <f>#N/A</f>
        <v>0.02912820512820513</v>
      </c>
      <c r="Y54" s="1"/>
    </row>
    <row r="55" spans="1:25" ht="12.75">
      <c r="A55" s="21"/>
      <c r="B55" s="1" t="s">
        <v>81</v>
      </c>
      <c r="D55" s="39">
        <v>89</v>
      </c>
      <c r="E55" s="39">
        <v>1</v>
      </c>
      <c r="F55" s="39">
        <v>50</v>
      </c>
      <c r="G55" s="39">
        <v>237</v>
      </c>
      <c r="H55" s="39">
        <v>121</v>
      </c>
      <c r="I55" s="39">
        <v>0</v>
      </c>
      <c r="J55" s="39">
        <v>42</v>
      </c>
      <c r="K55" s="1">
        <f t="shared" si="17"/>
        <v>540</v>
      </c>
      <c r="L55" s="9">
        <f t="shared" si="18"/>
        <v>419</v>
      </c>
      <c r="M55" s="10">
        <f t="shared" si="19"/>
        <v>0.1648148148148148</v>
      </c>
      <c r="N55" s="10">
        <f t="shared" si="20"/>
        <v>0.001851851851851852</v>
      </c>
      <c r="O55" s="10">
        <f t="shared" si="21"/>
        <v>0.09259259259259259</v>
      </c>
      <c r="P55" s="10">
        <f t="shared" si="22"/>
        <v>0.4388888888888889</v>
      </c>
      <c r="Q55" s="10">
        <f t="shared" si="23"/>
        <v>0.22407407407407406</v>
      </c>
      <c r="R55" s="10">
        <f t="shared" si="24"/>
        <v>0</v>
      </c>
      <c r="S55" s="10">
        <f t="shared" si="25"/>
        <v>0.07777777777777778</v>
      </c>
      <c r="T55" s="10"/>
      <c r="U55" s="10">
        <v>0.76</v>
      </c>
      <c r="V55" s="10">
        <f t="shared" si="26"/>
        <v>0.7759259259259259</v>
      </c>
      <c r="W55" s="21"/>
      <c r="X55" s="10">
        <f>#N/A</f>
        <v>0.011314341846758391</v>
      </c>
      <c r="Y55" s="1"/>
    </row>
    <row r="56" spans="1:25" ht="12.75">
      <c r="A56" s="21"/>
      <c r="B56" s="1" t="s">
        <v>124</v>
      </c>
      <c r="D56" s="39">
        <v>74</v>
      </c>
      <c r="E56" s="39">
        <v>2</v>
      </c>
      <c r="F56" s="39">
        <v>42</v>
      </c>
      <c r="G56" s="39">
        <v>137</v>
      </c>
      <c r="H56" s="39">
        <v>262</v>
      </c>
      <c r="I56" s="39">
        <v>6</v>
      </c>
      <c r="J56" s="39">
        <v>39</v>
      </c>
      <c r="K56" s="1">
        <f t="shared" si="17"/>
        <v>562</v>
      </c>
      <c r="L56" s="9">
        <f t="shared" si="18"/>
        <v>300</v>
      </c>
      <c r="M56" s="10">
        <f t="shared" si="19"/>
        <v>0.13167259786476868</v>
      </c>
      <c r="N56" s="10">
        <f t="shared" si="20"/>
        <v>0.0035587188612099642</v>
      </c>
      <c r="O56" s="10">
        <f t="shared" si="21"/>
        <v>0.07473309608540925</v>
      </c>
      <c r="P56" s="10">
        <f t="shared" si="22"/>
        <v>0.24377224199288255</v>
      </c>
      <c r="Q56" s="10">
        <f t="shared" si="23"/>
        <v>0.46619217081850534</v>
      </c>
      <c r="R56" s="10">
        <f t="shared" si="24"/>
        <v>0.010676156583629894</v>
      </c>
      <c r="S56" s="10">
        <f t="shared" si="25"/>
        <v>0.0693950177935943</v>
      </c>
      <c r="T56" s="10"/>
      <c r="U56" s="10">
        <v>0.498</v>
      </c>
      <c r="V56" s="10">
        <f t="shared" si="26"/>
        <v>0.5338078291814946</v>
      </c>
      <c r="W56" s="1"/>
      <c r="X56" s="10">
        <f>#N/A</f>
        <v>0.009245614035087724</v>
      </c>
      <c r="Y56" s="1"/>
    </row>
    <row r="57" spans="1:25" ht="12.75">
      <c r="A57" s="21"/>
      <c r="B57" s="1" t="s">
        <v>26</v>
      </c>
      <c r="D57" s="39">
        <v>37</v>
      </c>
      <c r="E57" s="39">
        <v>2</v>
      </c>
      <c r="F57" s="39">
        <v>13</v>
      </c>
      <c r="G57" s="39">
        <v>104</v>
      </c>
      <c r="H57" s="39">
        <v>189</v>
      </c>
      <c r="I57" s="39">
        <v>0</v>
      </c>
      <c r="J57" s="39">
        <v>18</v>
      </c>
      <c r="K57" s="1">
        <f t="shared" si="17"/>
        <v>363</v>
      </c>
      <c r="L57" s="9">
        <f t="shared" si="18"/>
        <v>174</v>
      </c>
      <c r="M57" s="10">
        <f t="shared" si="19"/>
        <v>0.10192837465564739</v>
      </c>
      <c r="N57" s="10">
        <f t="shared" si="20"/>
        <v>0.005509641873278237</v>
      </c>
      <c r="O57" s="10">
        <f t="shared" si="21"/>
        <v>0.03581267217630854</v>
      </c>
      <c r="P57" s="10">
        <f t="shared" si="22"/>
        <v>0.2865013774104683</v>
      </c>
      <c r="Q57" s="10">
        <f t="shared" si="23"/>
        <v>0.5206611570247934</v>
      </c>
      <c r="R57" s="10">
        <f t="shared" si="24"/>
        <v>0</v>
      </c>
      <c r="S57" s="10">
        <f t="shared" si="25"/>
        <v>0.049586776859504134</v>
      </c>
      <c r="T57" s="10"/>
      <c r="U57" s="10">
        <v>0.464</v>
      </c>
      <c r="V57" s="10">
        <f t="shared" si="26"/>
        <v>0.4793388429752066</v>
      </c>
      <c r="W57" s="1"/>
      <c r="X57" s="10">
        <f>#N/A</f>
        <v>0.0580883977900552</v>
      </c>
      <c r="Y57" s="1"/>
    </row>
    <row r="58" spans="1:25" ht="12.75">
      <c r="A58" s="21"/>
      <c r="B58" s="1" t="s">
        <v>27</v>
      </c>
      <c r="D58" s="39">
        <v>41</v>
      </c>
      <c r="E58" s="39">
        <v>1</v>
      </c>
      <c r="F58" s="39">
        <v>9</v>
      </c>
      <c r="G58" s="39">
        <v>120</v>
      </c>
      <c r="H58" s="39">
        <v>277</v>
      </c>
      <c r="I58" s="39">
        <v>0</v>
      </c>
      <c r="J58" s="39">
        <v>31</v>
      </c>
      <c r="K58" s="1">
        <f t="shared" si="17"/>
        <v>479</v>
      </c>
      <c r="L58" s="9">
        <f t="shared" si="18"/>
        <v>202</v>
      </c>
      <c r="M58" s="10">
        <f t="shared" si="19"/>
        <v>0.08559498956158663</v>
      </c>
      <c r="N58" s="10">
        <f t="shared" si="20"/>
        <v>0.0020876826722338203</v>
      </c>
      <c r="O58" s="10">
        <f t="shared" si="21"/>
        <v>0.018789144050104383</v>
      </c>
      <c r="P58" s="10">
        <f t="shared" si="22"/>
        <v>0.25052192066805845</v>
      </c>
      <c r="Q58" s="10">
        <f t="shared" si="23"/>
        <v>0.5782881002087683</v>
      </c>
      <c r="R58" s="10">
        <f t="shared" si="24"/>
        <v>0</v>
      </c>
      <c r="S58" s="10">
        <f t="shared" si="25"/>
        <v>0.06471816283924843</v>
      </c>
      <c r="T58" s="10"/>
      <c r="U58" s="10">
        <v>0.387</v>
      </c>
      <c r="V58" s="10">
        <f t="shared" si="26"/>
        <v>0.42171189979123175</v>
      </c>
      <c r="W58" s="1"/>
      <c r="X58" s="10">
        <f>#N/A</f>
        <v>0.06301923076923077</v>
      </c>
      <c r="Y58" s="1"/>
    </row>
    <row r="59" spans="1:25" ht="12.75">
      <c r="A59" s="21"/>
      <c r="B59" s="1" t="s">
        <v>128</v>
      </c>
      <c r="D59" s="39">
        <v>56</v>
      </c>
      <c r="E59" s="39">
        <v>0</v>
      </c>
      <c r="F59" s="39">
        <v>11</v>
      </c>
      <c r="G59" s="39">
        <v>32</v>
      </c>
      <c r="H59" s="39">
        <v>153</v>
      </c>
      <c r="I59" s="39">
        <v>0</v>
      </c>
      <c r="J59" s="39">
        <v>26</v>
      </c>
      <c r="K59" s="1">
        <f t="shared" si="17"/>
        <v>278</v>
      </c>
      <c r="L59" s="9">
        <f t="shared" si="18"/>
        <v>125</v>
      </c>
      <c r="M59" s="10">
        <f t="shared" si="19"/>
        <v>0.2014388489208633</v>
      </c>
      <c r="N59" s="10">
        <f t="shared" si="20"/>
        <v>0</v>
      </c>
      <c r="O59" s="10">
        <f t="shared" si="21"/>
        <v>0.039568345323741004</v>
      </c>
      <c r="P59" s="10">
        <f t="shared" si="22"/>
        <v>0.11510791366906475</v>
      </c>
      <c r="Q59" s="10">
        <f t="shared" si="23"/>
        <v>0.5503597122302158</v>
      </c>
      <c r="R59" s="10">
        <f t="shared" si="24"/>
        <v>0</v>
      </c>
      <c r="S59" s="10">
        <f t="shared" si="25"/>
        <v>0.09352517985611511</v>
      </c>
      <c r="T59" s="10"/>
      <c r="U59" s="10">
        <v>0.526</v>
      </c>
      <c r="V59" s="10">
        <f t="shared" si="26"/>
        <v>0.44964028776978415</v>
      </c>
      <c r="W59" s="1"/>
      <c r="X59" s="10">
        <f>#N/A</f>
        <v>-0.02235897435897438</v>
      </c>
      <c r="Y59" s="1"/>
    </row>
    <row r="60" spans="1:25" ht="12.75">
      <c r="A60" s="21"/>
      <c r="B60" s="1" t="s">
        <v>28</v>
      </c>
      <c r="D60" s="39">
        <v>63</v>
      </c>
      <c r="E60" s="39">
        <v>2</v>
      </c>
      <c r="F60" s="39">
        <v>14</v>
      </c>
      <c r="G60" s="39">
        <v>145</v>
      </c>
      <c r="H60" s="39">
        <v>187</v>
      </c>
      <c r="I60" s="39">
        <v>1</v>
      </c>
      <c r="J60" s="39">
        <v>25</v>
      </c>
      <c r="K60" s="1">
        <f t="shared" si="17"/>
        <v>437</v>
      </c>
      <c r="L60" s="9">
        <f t="shared" si="18"/>
        <v>250</v>
      </c>
      <c r="M60" s="10">
        <f t="shared" si="19"/>
        <v>0.14416475972540047</v>
      </c>
      <c r="N60" s="10">
        <f t="shared" si="20"/>
        <v>0.004576659038901602</v>
      </c>
      <c r="O60" s="10">
        <f t="shared" si="21"/>
        <v>0.032036613272311214</v>
      </c>
      <c r="P60" s="10">
        <f t="shared" si="22"/>
        <v>0.3318077803203661</v>
      </c>
      <c r="Q60" s="10">
        <f t="shared" si="23"/>
        <v>0.4279176201372998</v>
      </c>
      <c r="R60" s="10">
        <f t="shared" si="24"/>
        <v>0.002288329519450801</v>
      </c>
      <c r="S60" s="10">
        <f t="shared" si="25"/>
        <v>0.057208237986270026</v>
      </c>
      <c r="T60" s="10"/>
      <c r="U60" s="10">
        <v>0.573</v>
      </c>
      <c r="V60" s="10">
        <f t="shared" si="26"/>
        <v>0.5720823798627003</v>
      </c>
      <c r="W60" s="1"/>
      <c r="X60" s="10">
        <f>#N/A</f>
        <v>-0.02223004694835673</v>
      </c>
      <c r="Y60" s="1"/>
    </row>
    <row r="61" spans="1:25" ht="12.75">
      <c r="A61" s="21"/>
      <c r="B61" s="1" t="s">
        <v>29</v>
      </c>
      <c r="D61" s="39">
        <v>68</v>
      </c>
      <c r="E61" s="39">
        <v>2</v>
      </c>
      <c r="F61" s="39">
        <v>56</v>
      </c>
      <c r="G61" s="39">
        <v>55</v>
      </c>
      <c r="H61" s="39">
        <v>183</v>
      </c>
      <c r="I61" s="39">
        <v>0</v>
      </c>
      <c r="J61" s="39">
        <v>30</v>
      </c>
      <c r="K61" s="1">
        <f t="shared" si="17"/>
        <v>394</v>
      </c>
      <c r="L61" s="9">
        <f t="shared" si="18"/>
        <v>211</v>
      </c>
      <c r="M61" s="10">
        <f t="shared" si="19"/>
        <v>0.17258883248730963</v>
      </c>
      <c r="N61" s="10">
        <f t="shared" si="20"/>
        <v>0.005076142131979695</v>
      </c>
      <c r="O61" s="10">
        <f t="shared" si="21"/>
        <v>0.14213197969543148</v>
      </c>
      <c r="P61" s="10">
        <f t="shared" si="22"/>
        <v>0.13959390862944163</v>
      </c>
      <c r="Q61" s="10">
        <f t="shared" si="23"/>
        <v>0.46446700507614214</v>
      </c>
      <c r="R61" s="10">
        <f t="shared" si="24"/>
        <v>0</v>
      </c>
      <c r="S61" s="10">
        <f t="shared" si="25"/>
        <v>0.07614213197969544</v>
      </c>
      <c r="T61" s="10"/>
      <c r="U61" s="10">
        <v>0.572</v>
      </c>
      <c r="V61" s="10">
        <f t="shared" si="26"/>
        <v>0.5355329949238579</v>
      </c>
      <c r="W61" s="1"/>
      <c r="X61" s="10">
        <f>#N/A</f>
        <v>-0.017235294117647015</v>
      </c>
      <c r="Y61" s="1"/>
    </row>
    <row r="62" spans="1:25" ht="12.75">
      <c r="A62" s="21"/>
      <c r="B62" s="1" t="s">
        <v>135</v>
      </c>
      <c r="D62" s="39">
        <v>89</v>
      </c>
      <c r="E62" s="39">
        <v>0</v>
      </c>
      <c r="F62" s="39">
        <v>123</v>
      </c>
      <c r="G62" s="39">
        <v>59</v>
      </c>
      <c r="H62" s="39">
        <v>212</v>
      </c>
      <c r="I62" s="39">
        <v>0</v>
      </c>
      <c r="J62" s="39">
        <v>32</v>
      </c>
      <c r="K62" s="1">
        <f t="shared" si="17"/>
        <v>515</v>
      </c>
      <c r="L62" s="9">
        <f t="shared" si="18"/>
        <v>303</v>
      </c>
      <c r="M62" s="10">
        <f t="shared" si="19"/>
        <v>0.17281553398058253</v>
      </c>
      <c r="N62" s="10">
        <f t="shared" si="20"/>
        <v>0</v>
      </c>
      <c r="O62" s="10">
        <f t="shared" si="21"/>
        <v>0.23883495145631067</v>
      </c>
      <c r="P62" s="10">
        <f t="shared" si="22"/>
        <v>0.1145631067961165</v>
      </c>
      <c r="Q62" s="10">
        <f t="shared" si="23"/>
        <v>0.4116504854368932</v>
      </c>
      <c r="R62" s="10">
        <f t="shared" si="24"/>
        <v>0</v>
      </c>
      <c r="S62" s="10">
        <f t="shared" si="25"/>
        <v>0.062135922330097085</v>
      </c>
      <c r="T62" s="10"/>
      <c r="U62" s="10">
        <v>0.612</v>
      </c>
      <c r="V62" s="10">
        <f t="shared" si="26"/>
        <v>0.5883495145631068</v>
      </c>
      <c r="W62" s="1"/>
      <c r="X62" s="10">
        <f>#N/A</f>
        <v>0.009167300380228172</v>
      </c>
      <c r="Y62" s="1"/>
    </row>
    <row r="63" spans="1:25" ht="12.75">
      <c r="A63" s="21"/>
      <c r="B63" s="1" t="s">
        <v>30</v>
      </c>
      <c r="D63" s="39">
        <v>31</v>
      </c>
      <c r="E63" s="39">
        <v>0</v>
      </c>
      <c r="F63" s="39">
        <v>3</v>
      </c>
      <c r="G63" s="39">
        <v>30</v>
      </c>
      <c r="H63" s="39">
        <v>176</v>
      </c>
      <c r="I63" s="39">
        <v>0</v>
      </c>
      <c r="J63" s="39">
        <v>18</v>
      </c>
      <c r="K63" s="1">
        <f t="shared" si="17"/>
        <v>258</v>
      </c>
      <c r="L63" s="9">
        <f t="shared" si="18"/>
        <v>82</v>
      </c>
      <c r="M63" s="10">
        <f t="shared" si="19"/>
        <v>0.12015503875968993</v>
      </c>
      <c r="N63" s="10">
        <f t="shared" si="20"/>
        <v>0</v>
      </c>
      <c r="O63" s="10">
        <f t="shared" si="21"/>
        <v>0.011627906976744186</v>
      </c>
      <c r="P63" s="10">
        <f t="shared" si="22"/>
        <v>0.11627906976744186</v>
      </c>
      <c r="Q63" s="10">
        <f t="shared" si="23"/>
        <v>0.6821705426356589</v>
      </c>
      <c r="R63" s="10">
        <f t="shared" si="24"/>
        <v>0</v>
      </c>
      <c r="S63" s="10">
        <f t="shared" si="25"/>
        <v>0.06976744186046512</v>
      </c>
      <c r="T63" s="10"/>
      <c r="U63" s="10">
        <v>0.292</v>
      </c>
      <c r="V63" s="10">
        <f t="shared" si="26"/>
        <v>0.3178294573643411</v>
      </c>
      <c r="W63" s="1"/>
      <c r="X63" s="10">
        <f>#N/A</f>
        <v>0.009512915129151311</v>
      </c>
      <c r="Y63" s="1"/>
    </row>
    <row r="64" spans="1:25" ht="12.75">
      <c r="A64" s="21"/>
      <c r="B64" s="1" t="s">
        <v>195</v>
      </c>
      <c r="D64" s="39">
        <v>42</v>
      </c>
      <c r="E64" s="39">
        <v>1</v>
      </c>
      <c r="F64" s="39">
        <v>42</v>
      </c>
      <c r="G64" s="39">
        <v>22</v>
      </c>
      <c r="H64" s="39">
        <v>74</v>
      </c>
      <c r="I64" s="39">
        <v>0</v>
      </c>
      <c r="J64" s="39">
        <v>20</v>
      </c>
      <c r="K64" s="1">
        <f t="shared" si="17"/>
        <v>201</v>
      </c>
      <c r="L64" s="9">
        <f t="shared" si="18"/>
        <v>127</v>
      </c>
      <c r="M64" s="10">
        <f t="shared" si="19"/>
        <v>0.208955223880597</v>
      </c>
      <c r="N64" s="10">
        <f t="shared" si="20"/>
        <v>0.004975124378109453</v>
      </c>
      <c r="O64" s="10">
        <f t="shared" si="21"/>
        <v>0.208955223880597</v>
      </c>
      <c r="P64" s="10">
        <f t="shared" si="22"/>
        <v>0.10945273631840796</v>
      </c>
      <c r="Q64" s="10">
        <f t="shared" si="23"/>
        <v>0.3681592039800995</v>
      </c>
      <c r="R64" s="10">
        <f t="shared" si="24"/>
        <v>0</v>
      </c>
      <c r="S64" s="10">
        <f t="shared" si="25"/>
        <v>0.09950248756218906</v>
      </c>
      <c r="T64" s="10"/>
      <c r="U64" s="10">
        <v>0.598</v>
      </c>
      <c r="V64" s="10">
        <f t="shared" si="26"/>
        <v>0.6318407960199005</v>
      </c>
      <c r="W64" s="1"/>
      <c r="X64" s="10">
        <f>#N/A</f>
        <v>0.03788359788359785</v>
      </c>
      <c r="Y64" s="1"/>
    </row>
    <row r="65" spans="1:25" ht="12.75">
      <c r="A65" s="21"/>
      <c r="B65" s="1" t="s">
        <v>196</v>
      </c>
      <c r="D65" s="39">
        <v>28</v>
      </c>
      <c r="E65" s="39">
        <v>1</v>
      </c>
      <c r="F65" s="39">
        <v>5</v>
      </c>
      <c r="G65" s="39">
        <v>28</v>
      </c>
      <c r="H65" s="39">
        <v>110</v>
      </c>
      <c r="I65" s="39">
        <v>1</v>
      </c>
      <c r="J65" s="39">
        <v>5</v>
      </c>
      <c r="K65" s="1">
        <f t="shared" si="17"/>
        <v>178</v>
      </c>
      <c r="L65" s="9">
        <f t="shared" si="18"/>
        <v>68</v>
      </c>
      <c r="M65" s="10">
        <f t="shared" si="19"/>
        <v>0.15730337078651685</v>
      </c>
      <c r="N65" s="10">
        <f t="shared" si="20"/>
        <v>0.0056179775280898875</v>
      </c>
      <c r="O65" s="10">
        <f t="shared" si="21"/>
        <v>0.028089887640449437</v>
      </c>
      <c r="P65" s="10">
        <f t="shared" si="22"/>
        <v>0.15730337078651685</v>
      </c>
      <c r="Q65" s="10">
        <f t="shared" si="23"/>
        <v>0.6179775280898876</v>
      </c>
      <c r="R65" s="10">
        <f t="shared" si="24"/>
        <v>0.0056179775280898875</v>
      </c>
      <c r="S65" s="10">
        <f t="shared" si="25"/>
        <v>0.028089887640449437</v>
      </c>
      <c r="T65" s="10"/>
      <c r="U65" s="10">
        <v>0.469</v>
      </c>
      <c r="V65" s="10">
        <f t="shared" si="26"/>
        <v>0.38202247191011235</v>
      </c>
      <c r="W65" s="1"/>
      <c r="X65" s="10">
        <f>#N/A</f>
        <v>0.0929655172413793</v>
      </c>
      <c r="Y65" s="1"/>
    </row>
    <row r="66" spans="1:25" ht="12.75">
      <c r="A66" s="21"/>
      <c r="B66" s="1" t="s">
        <v>197</v>
      </c>
      <c r="D66" s="39">
        <v>40</v>
      </c>
      <c r="E66" s="39">
        <v>1</v>
      </c>
      <c r="F66" s="39">
        <v>19</v>
      </c>
      <c r="G66" s="39">
        <v>74</v>
      </c>
      <c r="H66" s="39">
        <v>167</v>
      </c>
      <c r="I66" s="39">
        <v>1</v>
      </c>
      <c r="J66" s="39">
        <v>16</v>
      </c>
      <c r="K66" s="1">
        <f t="shared" si="17"/>
        <v>318</v>
      </c>
      <c r="L66" s="9">
        <f t="shared" si="18"/>
        <v>151</v>
      </c>
      <c r="M66" s="10">
        <f t="shared" si="19"/>
        <v>0.12578616352201258</v>
      </c>
      <c r="N66" s="10">
        <f t="shared" si="20"/>
        <v>0.0031446540880503146</v>
      </c>
      <c r="O66" s="10">
        <f t="shared" si="21"/>
        <v>0.059748427672955975</v>
      </c>
      <c r="P66" s="10">
        <f t="shared" si="22"/>
        <v>0.23270440251572327</v>
      </c>
      <c r="Q66" s="10">
        <f t="shared" si="23"/>
        <v>0.5251572327044025</v>
      </c>
      <c r="R66" s="10">
        <f t="shared" si="24"/>
        <v>0.0031446540880503146</v>
      </c>
      <c r="S66" s="10">
        <f t="shared" si="25"/>
        <v>0.050314465408805034</v>
      </c>
      <c r="T66" s="10"/>
      <c r="U66" s="10">
        <v>0.464</v>
      </c>
      <c r="V66" s="10">
        <f t="shared" si="26"/>
        <v>0.4748427672955975</v>
      </c>
      <c r="W66" s="1"/>
      <c r="X66" s="10">
        <f>#N/A</f>
        <v>0.017576158940397324</v>
      </c>
      <c r="Y66" s="1"/>
    </row>
    <row r="67" spans="1:25" s="5" customFormat="1" ht="15">
      <c r="A67" s="33"/>
      <c r="B67" s="9" t="s">
        <v>3</v>
      </c>
      <c r="C67" s="9"/>
      <c r="D67" s="19">
        <f>SUM(D17:D66)</f>
        <v>2810</v>
      </c>
      <c r="E67" s="19">
        <f aca="true" t="shared" si="27" ref="E67:J67">SUM(E17:E66)</f>
        <v>57</v>
      </c>
      <c r="F67" s="19">
        <f t="shared" si="27"/>
        <v>1092</v>
      </c>
      <c r="G67" s="19">
        <f t="shared" si="27"/>
        <v>4223</v>
      </c>
      <c r="H67" s="19">
        <f t="shared" si="27"/>
        <v>7253</v>
      </c>
      <c r="I67" s="19">
        <f t="shared" si="27"/>
        <v>28</v>
      </c>
      <c r="J67" s="19">
        <f t="shared" si="27"/>
        <v>1091</v>
      </c>
      <c r="K67" s="18">
        <f t="shared" si="17"/>
        <v>16554</v>
      </c>
      <c r="L67" s="18">
        <f t="shared" si="18"/>
        <v>9301</v>
      </c>
      <c r="M67" s="63">
        <f t="shared" si="19"/>
        <v>0.16974749305303855</v>
      </c>
      <c r="N67" s="63">
        <f t="shared" si="20"/>
        <v>0.003443276549474447</v>
      </c>
      <c r="O67" s="63">
        <f t="shared" si="21"/>
        <v>0.06596592968466836</v>
      </c>
      <c r="P67" s="63">
        <f t="shared" si="22"/>
        <v>0.2551045064636946</v>
      </c>
      <c r="Q67" s="63">
        <f t="shared" si="23"/>
        <v>0.4381418388304941</v>
      </c>
      <c r="R67" s="63">
        <f t="shared" si="24"/>
        <v>0.0016914340944786759</v>
      </c>
      <c r="S67" s="63">
        <f t="shared" si="25"/>
        <v>0.06590552132415126</v>
      </c>
      <c r="T67" s="51"/>
      <c r="U67" s="51">
        <v>0.549</v>
      </c>
      <c r="V67" s="63">
        <f t="shared" si="26"/>
        <v>0.5618581611695058</v>
      </c>
      <c r="W67" s="52"/>
      <c r="X67" s="51">
        <f>V67-U67</f>
        <v>0.012858161169505777</v>
      </c>
      <c r="Y67" s="9"/>
    </row>
    <row r="68" spans="1:25" s="5" customFormat="1" ht="9.75" customHeight="1">
      <c r="A68" s="33"/>
      <c r="B68" s="9"/>
      <c r="C68" s="9"/>
      <c r="D68" s="19"/>
      <c r="E68" s="18"/>
      <c r="F68" s="19"/>
      <c r="G68" s="19"/>
      <c r="H68" s="19"/>
      <c r="I68" s="19"/>
      <c r="J68" s="19"/>
      <c r="K68" s="19"/>
      <c r="L68" s="19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9"/>
      <c r="X68" s="16"/>
      <c r="Y68" s="9"/>
    </row>
    <row r="69" spans="2:22" ht="12.75">
      <c r="B69" s="5" t="s">
        <v>75</v>
      </c>
      <c r="C69"/>
      <c r="L69"/>
      <c r="V69"/>
    </row>
    <row r="70" spans="1:25" ht="12.75">
      <c r="A70" s="21"/>
      <c r="B70" s="1" t="s">
        <v>31</v>
      </c>
      <c r="D70" s="39">
        <v>96</v>
      </c>
      <c r="E70" s="39">
        <v>8</v>
      </c>
      <c r="F70" s="39">
        <v>29</v>
      </c>
      <c r="G70" s="39">
        <v>114</v>
      </c>
      <c r="H70" s="39">
        <v>452</v>
      </c>
      <c r="I70" s="39">
        <v>1</v>
      </c>
      <c r="J70" s="39">
        <v>44</v>
      </c>
      <c r="K70" s="1">
        <f>SUM(D70:J70)</f>
        <v>744</v>
      </c>
      <c r="L70" s="9">
        <f>K70-H70</f>
        <v>292</v>
      </c>
      <c r="M70" s="10">
        <f>D70/K70</f>
        <v>0.12903225806451613</v>
      </c>
      <c r="N70" s="10">
        <f>E70/K70</f>
        <v>0.010752688172043012</v>
      </c>
      <c r="O70" s="10">
        <f>F70/K70</f>
        <v>0.038978494623655914</v>
      </c>
      <c r="P70" s="10">
        <f>G70/K70</f>
        <v>0.1532258064516129</v>
      </c>
      <c r="Q70" s="10">
        <f>H70/K70</f>
        <v>0.6075268817204301</v>
      </c>
      <c r="R70" s="10">
        <f>I70/K70</f>
        <v>0.0013440860215053765</v>
      </c>
      <c r="S70" s="10">
        <f>J70/K70</f>
        <v>0.05913978494623656</v>
      </c>
      <c r="T70" s="10"/>
      <c r="U70" s="10">
        <v>0.362</v>
      </c>
      <c r="V70" s="10">
        <f>L70/K70</f>
        <v>0.3924731182795699</v>
      </c>
      <c r="W70" s="1"/>
      <c r="X70" s="10">
        <f>V70-U70</f>
        <v>0.03047311827956989</v>
      </c>
      <c r="Y70" s="1"/>
    </row>
    <row r="71" spans="1:25" ht="12.75">
      <c r="A71" s="21"/>
      <c r="B71" s="1" t="s">
        <v>32</v>
      </c>
      <c r="D71" s="39">
        <v>240</v>
      </c>
      <c r="E71" s="39">
        <v>0</v>
      </c>
      <c r="F71" s="39">
        <v>37</v>
      </c>
      <c r="G71" s="39">
        <v>132</v>
      </c>
      <c r="H71" s="39">
        <v>162</v>
      </c>
      <c r="I71" s="39">
        <v>2</v>
      </c>
      <c r="J71" s="39">
        <v>47</v>
      </c>
      <c r="K71" s="1">
        <f aca="true" t="shared" si="28" ref="K71:K84">SUM(D71:J71)</f>
        <v>620</v>
      </c>
      <c r="L71" s="9">
        <f aca="true" t="shared" si="29" ref="L71:L84">K71-H71</f>
        <v>458</v>
      </c>
      <c r="M71" s="10">
        <f aca="true" t="shared" si="30" ref="M71:M82">D71/K71</f>
        <v>0.3870967741935484</v>
      </c>
      <c r="N71" s="10">
        <f aca="true" t="shared" si="31" ref="N71:N84">E71/K71</f>
        <v>0</v>
      </c>
      <c r="O71" s="10">
        <f aca="true" t="shared" si="32" ref="O71:O84">F71/K71</f>
        <v>0.05967741935483871</v>
      </c>
      <c r="P71" s="10">
        <f aca="true" t="shared" si="33" ref="P71:P84">G71/K71</f>
        <v>0.2129032258064516</v>
      </c>
      <c r="Q71" s="10">
        <f aca="true" t="shared" si="34" ref="Q71:Q84">H71/K71</f>
        <v>0.26129032258064516</v>
      </c>
      <c r="R71" s="10">
        <f aca="true" t="shared" si="35" ref="R71:R84">I71/K71</f>
        <v>0.0032258064516129032</v>
      </c>
      <c r="S71" s="10">
        <f aca="true" t="shared" si="36" ref="S71:S84">J71/K71</f>
        <v>0.07580645161290323</v>
      </c>
      <c r="T71" s="10"/>
      <c r="U71" s="10">
        <v>0.704</v>
      </c>
      <c r="V71" s="10">
        <f aca="true" t="shared" si="37" ref="V71:V82">L71/K71</f>
        <v>0.7387096774193549</v>
      </c>
      <c r="W71" s="1"/>
      <c r="X71" s="10">
        <f aca="true" t="shared" si="38" ref="X71:X84">V71-U71</f>
        <v>0.034709677419354934</v>
      </c>
      <c r="Y71" s="1"/>
    </row>
    <row r="72" spans="1:25" ht="12.75">
      <c r="A72" s="21"/>
      <c r="B72" s="1" t="s">
        <v>33</v>
      </c>
      <c r="D72" s="39">
        <v>36</v>
      </c>
      <c r="E72" s="39">
        <v>1</v>
      </c>
      <c r="F72" s="39">
        <v>26</v>
      </c>
      <c r="G72" s="39">
        <v>112</v>
      </c>
      <c r="H72" s="39">
        <v>416</v>
      </c>
      <c r="I72" s="39">
        <v>1</v>
      </c>
      <c r="J72" s="39">
        <v>27</v>
      </c>
      <c r="K72" s="1">
        <f t="shared" si="28"/>
        <v>619</v>
      </c>
      <c r="L72" s="9">
        <f t="shared" si="29"/>
        <v>203</v>
      </c>
      <c r="M72" s="10">
        <f t="shared" si="30"/>
        <v>0.05815831987075929</v>
      </c>
      <c r="N72" s="10">
        <f t="shared" si="31"/>
        <v>0.0016155088852988692</v>
      </c>
      <c r="O72" s="10">
        <f t="shared" si="32"/>
        <v>0.0420032310177706</v>
      </c>
      <c r="P72" s="10">
        <f t="shared" si="33"/>
        <v>0.18093699515347333</v>
      </c>
      <c r="Q72" s="10">
        <f t="shared" si="34"/>
        <v>0.6720516962843296</v>
      </c>
      <c r="R72" s="10">
        <f t="shared" si="35"/>
        <v>0.0016155088852988692</v>
      </c>
      <c r="S72" s="10">
        <f t="shared" si="36"/>
        <v>0.04361873990306947</v>
      </c>
      <c r="T72" s="10"/>
      <c r="U72" s="10">
        <v>0.308</v>
      </c>
      <c r="V72" s="10">
        <f t="shared" si="37"/>
        <v>0.32794830371567046</v>
      </c>
      <c r="W72" s="1"/>
      <c r="X72" s="10">
        <f t="shared" si="38"/>
        <v>0.019948303715670468</v>
      </c>
      <c r="Y72" s="1"/>
    </row>
    <row r="73" spans="1:25" ht="12.75">
      <c r="A73" s="21"/>
      <c r="B73" s="1" t="s">
        <v>34</v>
      </c>
      <c r="D73" s="39">
        <v>185</v>
      </c>
      <c r="E73" s="39">
        <v>3</v>
      </c>
      <c r="F73" s="39">
        <v>76</v>
      </c>
      <c r="G73" s="39">
        <v>198</v>
      </c>
      <c r="H73" s="39">
        <v>185</v>
      </c>
      <c r="I73" s="39">
        <v>0</v>
      </c>
      <c r="J73" s="39">
        <v>53</v>
      </c>
      <c r="K73" s="1">
        <f t="shared" si="28"/>
        <v>700</v>
      </c>
      <c r="L73" s="9">
        <f t="shared" si="29"/>
        <v>515</v>
      </c>
      <c r="M73" s="10">
        <f t="shared" si="30"/>
        <v>0.2642857142857143</v>
      </c>
      <c r="N73" s="10">
        <f t="shared" si="31"/>
        <v>0.004285714285714286</v>
      </c>
      <c r="O73" s="10">
        <f t="shared" si="32"/>
        <v>0.10857142857142857</v>
      </c>
      <c r="P73" s="10">
        <f t="shared" si="33"/>
        <v>0.28285714285714286</v>
      </c>
      <c r="Q73" s="10">
        <f t="shared" si="34"/>
        <v>0.2642857142857143</v>
      </c>
      <c r="R73" s="10">
        <f t="shared" si="35"/>
        <v>0</v>
      </c>
      <c r="S73" s="10">
        <f t="shared" si="36"/>
        <v>0.07571428571428572</v>
      </c>
      <c r="T73" s="10"/>
      <c r="U73" s="10">
        <v>0.719</v>
      </c>
      <c r="V73" s="10">
        <f t="shared" si="37"/>
        <v>0.7357142857142858</v>
      </c>
      <c r="W73" s="1"/>
      <c r="X73" s="10">
        <f t="shared" si="38"/>
        <v>0.016714285714285793</v>
      </c>
      <c r="Y73" s="1"/>
    </row>
    <row r="74" spans="1:25" ht="12.75">
      <c r="A74" s="21"/>
      <c r="B74" s="1" t="s">
        <v>35</v>
      </c>
      <c r="D74" s="39">
        <v>144</v>
      </c>
      <c r="E74" s="39">
        <v>1</v>
      </c>
      <c r="F74" s="39">
        <v>53</v>
      </c>
      <c r="G74" s="39">
        <v>313</v>
      </c>
      <c r="H74" s="39">
        <v>84</v>
      </c>
      <c r="I74" s="39">
        <v>1</v>
      </c>
      <c r="J74" s="39">
        <v>30</v>
      </c>
      <c r="K74" s="1">
        <f t="shared" si="28"/>
        <v>626</v>
      </c>
      <c r="L74" s="9">
        <f t="shared" si="29"/>
        <v>542</v>
      </c>
      <c r="M74" s="10">
        <f t="shared" si="30"/>
        <v>0.23003194888178913</v>
      </c>
      <c r="N74" s="10">
        <f t="shared" si="31"/>
        <v>0.001597444089456869</v>
      </c>
      <c r="O74" s="10">
        <f t="shared" si="32"/>
        <v>0.08466453674121406</v>
      </c>
      <c r="P74" s="10">
        <f t="shared" si="33"/>
        <v>0.5</v>
      </c>
      <c r="Q74" s="10">
        <f t="shared" si="34"/>
        <v>0.134185303514377</v>
      </c>
      <c r="R74" s="10">
        <f t="shared" si="35"/>
        <v>0.001597444089456869</v>
      </c>
      <c r="S74" s="10">
        <f t="shared" si="36"/>
        <v>0.04792332268370607</v>
      </c>
      <c r="T74" s="10"/>
      <c r="U74" s="10">
        <v>0.814</v>
      </c>
      <c r="V74" s="10">
        <f t="shared" si="37"/>
        <v>0.865814696485623</v>
      </c>
      <c r="W74" s="1"/>
      <c r="X74" s="10">
        <f t="shared" si="38"/>
        <v>0.05181469648562309</v>
      </c>
      <c r="Y74" s="1"/>
    </row>
    <row r="75" spans="1:25" ht="12.75">
      <c r="A75" s="21"/>
      <c r="B75" s="1" t="s">
        <v>36</v>
      </c>
      <c r="D75" s="39">
        <v>41</v>
      </c>
      <c r="E75" s="39">
        <v>1</v>
      </c>
      <c r="F75" s="39">
        <v>18</v>
      </c>
      <c r="G75" s="39">
        <v>127</v>
      </c>
      <c r="H75" s="39">
        <v>277</v>
      </c>
      <c r="I75" s="39">
        <v>0</v>
      </c>
      <c r="J75" s="39">
        <v>24</v>
      </c>
      <c r="K75" s="1">
        <f t="shared" si="28"/>
        <v>488</v>
      </c>
      <c r="L75" s="9">
        <f t="shared" si="29"/>
        <v>211</v>
      </c>
      <c r="M75" s="10">
        <f t="shared" si="30"/>
        <v>0.08401639344262295</v>
      </c>
      <c r="N75" s="10">
        <f t="shared" si="31"/>
        <v>0.0020491803278688526</v>
      </c>
      <c r="O75" s="10">
        <f t="shared" si="32"/>
        <v>0.036885245901639344</v>
      </c>
      <c r="P75" s="10">
        <f t="shared" si="33"/>
        <v>0.26024590163934425</v>
      </c>
      <c r="Q75" s="10">
        <f t="shared" si="34"/>
        <v>0.5676229508196722</v>
      </c>
      <c r="R75" s="10">
        <f t="shared" si="35"/>
        <v>0</v>
      </c>
      <c r="S75" s="10">
        <f t="shared" si="36"/>
        <v>0.04918032786885246</v>
      </c>
      <c r="T75" s="10"/>
      <c r="U75" s="10">
        <v>0.419</v>
      </c>
      <c r="V75" s="10">
        <f t="shared" si="37"/>
        <v>0.4323770491803279</v>
      </c>
      <c r="W75" s="1"/>
      <c r="X75" s="10">
        <f t="shared" si="38"/>
        <v>0.013377049180327893</v>
      </c>
      <c r="Y75" s="1"/>
    </row>
    <row r="76" spans="1:25" ht="12.75">
      <c r="A76" s="21"/>
      <c r="B76" s="1" t="s">
        <v>37</v>
      </c>
      <c r="D76" s="39">
        <v>87</v>
      </c>
      <c r="E76" s="39">
        <v>4</v>
      </c>
      <c r="F76" s="39">
        <v>36</v>
      </c>
      <c r="G76" s="39">
        <v>166</v>
      </c>
      <c r="H76" s="39">
        <v>329</v>
      </c>
      <c r="I76" s="39">
        <v>1</v>
      </c>
      <c r="J76" s="39">
        <v>34</v>
      </c>
      <c r="K76" s="1">
        <f t="shared" si="28"/>
        <v>657</v>
      </c>
      <c r="L76" s="9">
        <f t="shared" si="29"/>
        <v>328</v>
      </c>
      <c r="M76" s="10">
        <f t="shared" si="30"/>
        <v>0.1324200913242009</v>
      </c>
      <c r="N76" s="10">
        <f t="shared" si="31"/>
        <v>0.0060882800608828</v>
      </c>
      <c r="O76" s="10">
        <f t="shared" si="32"/>
        <v>0.0547945205479452</v>
      </c>
      <c r="P76" s="10">
        <f t="shared" si="33"/>
        <v>0.2526636225266362</v>
      </c>
      <c r="Q76" s="10">
        <f t="shared" si="34"/>
        <v>0.5007610350076104</v>
      </c>
      <c r="R76" s="10">
        <f t="shared" si="35"/>
        <v>0.0015220700152207</v>
      </c>
      <c r="S76" s="10">
        <f t="shared" si="36"/>
        <v>0.0517503805175038</v>
      </c>
      <c r="T76" s="10"/>
      <c r="U76" s="10">
        <v>0.506</v>
      </c>
      <c r="V76" s="10">
        <f t="shared" si="37"/>
        <v>0.4992389649923896</v>
      </c>
      <c r="W76" s="1"/>
      <c r="X76" s="10">
        <f t="shared" si="38"/>
        <v>-0.006761035007610383</v>
      </c>
      <c r="Y76" s="1"/>
    </row>
    <row r="77" spans="1:25" ht="12.75" customHeight="1">
      <c r="A77" s="21"/>
      <c r="B77" s="1" t="s">
        <v>38</v>
      </c>
      <c r="D77" s="39">
        <v>172</v>
      </c>
      <c r="E77" s="39">
        <v>4</v>
      </c>
      <c r="F77" s="39">
        <v>127</v>
      </c>
      <c r="G77" s="39">
        <v>142</v>
      </c>
      <c r="H77" s="39">
        <v>224</v>
      </c>
      <c r="I77" s="39">
        <v>0</v>
      </c>
      <c r="J77" s="39">
        <v>46</v>
      </c>
      <c r="K77" s="1">
        <f t="shared" si="28"/>
        <v>715</v>
      </c>
      <c r="L77" s="9">
        <f t="shared" si="29"/>
        <v>491</v>
      </c>
      <c r="M77" s="10">
        <f t="shared" si="30"/>
        <v>0.24055944055944056</v>
      </c>
      <c r="N77" s="10">
        <f t="shared" si="31"/>
        <v>0.005594405594405594</v>
      </c>
      <c r="O77" s="10">
        <f t="shared" si="32"/>
        <v>0.17762237762237762</v>
      </c>
      <c r="P77" s="10">
        <f t="shared" si="33"/>
        <v>0.1986013986013986</v>
      </c>
      <c r="Q77" s="10">
        <f t="shared" si="34"/>
        <v>0.3132867132867133</v>
      </c>
      <c r="R77" s="10">
        <f t="shared" si="35"/>
        <v>0</v>
      </c>
      <c r="S77" s="10">
        <f t="shared" si="36"/>
        <v>0.06433566433566433</v>
      </c>
      <c r="T77" s="10"/>
      <c r="U77" s="10">
        <v>0.643</v>
      </c>
      <c r="V77" s="10">
        <f t="shared" si="37"/>
        <v>0.6867132867132867</v>
      </c>
      <c r="W77" s="1"/>
      <c r="X77" s="10">
        <f t="shared" si="38"/>
        <v>0.04371328671328667</v>
      </c>
      <c r="Y77" s="1"/>
    </row>
    <row r="78" spans="1:25" ht="12.75">
      <c r="A78" s="21"/>
      <c r="B78" s="1" t="s">
        <v>39</v>
      </c>
      <c r="D78" s="39">
        <v>82</v>
      </c>
      <c r="E78" s="39">
        <v>3</v>
      </c>
      <c r="F78" s="39">
        <v>22</v>
      </c>
      <c r="G78" s="39">
        <v>71</v>
      </c>
      <c r="H78" s="39">
        <v>466</v>
      </c>
      <c r="I78" s="39">
        <v>1</v>
      </c>
      <c r="J78" s="39">
        <v>60</v>
      </c>
      <c r="K78" s="1">
        <f t="shared" si="28"/>
        <v>705</v>
      </c>
      <c r="L78" s="9">
        <f t="shared" si="29"/>
        <v>239</v>
      </c>
      <c r="M78" s="10">
        <f t="shared" si="30"/>
        <v>0.11631205673758865</v>
      </c>
      <c r="N78" s="10">
        <f t="shared" si="31"/>
        <v>0.00425531914893617</v>
      </c>
      <c r="O78" s="10">
        <f t="shared" si="32"/>
        <v>0.031205673758865248</v>
      </c>
      <c r="P78" s="10">
        <f t="shared" si="33"/>
        <v>0.10070921985815603</v>
      </c>
      <c r="Q78" s="10">
        <f t="shared" si="34"/>
        <v>0.6609929078014184</v>
      </c>
      <c r="R78" s="10">
        <f t="shared" si="35"/>
        <v>0.0014184397163120568</v>
      </c>
      <c r="S78" s="10">
        <f t="shared" si="36"/>
        <v>0.0851063829787234</v>
      </c>
      <c r="T78" s="10"/>
      <c r="U78" s="10">
        <v>0.337</v>
      </c>
      <c r="V78" s="10">
        <f t="shared" si="37"/>
        <v>0.33900709219858155</v>
      </c>
      <c r="W78" s="1"/>
      <c r="X78" s="10">
        <f t="shared" si="38"/>
        <v>0.002007092198581528</v>
      </c>
      <c r="Y78" s="1"/>
    </row>
    <row r="79" spans="1:25" ht="12.75">
      <c r="A79" s="21"/>
      <c r="B79" s="1" t="s">
        <v>40</v>
      </c>
      <c r="D79" s="39">
        <v>111</v>
      </c>
      <c r="E79" s="39">
        <v>1</v>
      </c>
      <c r="F79" s="39">
        <v>63</v>
      </c>
      <c r="G79" s="39">
        <v>193</v>
      </c>
      <c r="H79" s="39">
        <v>209</v>
      </c>
      <c r="I79" s="39">
        <v>3</v>
      </c>
      <c r="J79" s="39">
        <v>53</v>
      </c>
      <c r="K79" s="1">
        <f t="shared" si="28"/>
        <v>633</v>
      </c>
      <c r="L79" s="9">
        <f t="shared" si="29"/>
        <v>424</v>
      </c>
      <c r="M79" s="10">
        <f t="shared" si="30"/>
        <v>0.17535545023696683</v>
      </c>
      <c r="N79" s="10">
        <f t="shared" si="31"/>
        <v>0.001579778830963665</v>
      </c>
      <c r="O79" s="10">
        <f t="shared" si="32"/>
        <v>0.0995260663507109</v>
      </c>
      <c r="P79" s="10">
        <f t="shared" si="33"/>
        <v>0.3048973143759874</v>
      </c>
      <c r="Q79" s="10">
        <f t="shared" si="34"/>
        <v>0.330173775671406</v>
      </c>
      <c r="R79" s="10">
        <f t="shared" si="35"/>
        <v>0.004739336492890996</v>
      </c>
      <c r="S79" s="10">
        <f t="shared" si="36"/>
        <v>0.08372827804107424</v>
      </c>
      <c r="T79" s="10"/>
      <c r="U79" s="10">
        <v>0.659</v>
      </c>
      <c r="V79" s="10">
        <f t="shared" si="37"/>
        <v>0.669826224328594</v>
      </c>
      <c r="W79" s="1"/>
      <c r="X79" s="10">
        <f t="shared" si="38"/>
        <v>0.010826224328593925</v>
      </c>
      <c r="Y79" s="1"/>
    </row>
    <row r="80" spans="1:25" ht="12.75">
      <c r="A80" s="21"/>
      <c r="B80" s="1" t="s">
        <v>159</v>
      </c>
      <c r="D80" s="39">
        <v>1</v>
      </c>
      <c r="E80" s="39">
        <v>0</v>
      </c>
      <c r="F80" s="39">
        <v>0</v>
      </c>
      <c r="G80" s="39">
        <v>1</v>
      </c>
      <c r="H80" s="39">
        <v>53</v>
      </c>
      <c r="I80" s="39">
        <v>0</v>
      </c>
      <c r="J80" s="39">
        <v>6</v>
      </c>
      <c r="K80" s="1">
        <f t="shared" si="28"/>
        <v>61</v>
      </c>
      <c r="L80" s="9">
        <f t="shared" si="29"/>
        <v>8</v>
      </c>
      <c r="M80" s="10">
        <f t="shared" si="30"/>
        <v>0.01639344262295082</v>
      </c>
      <c r="N80" s="10">
        <f t="shared" si="31"/>
        <v>0</v>
      </c>
      <c r="O80" s="10">
        <f t="shared" si="32"/>
        <v>0</v>
      </c>
      <c r="P80" s="10">
        <f t="shared" si="33"/>
        <v>0.01639344262295082</v>
      </c>
      <c r="Q80" s="10">
        <f t="shared" si="34"/>
        <v>0.8688524590163934</v>
      </c>
      <c r="R80" s="10">
        <f t="shared" si="35"/>
        <v>0</v>
      </c>
      <c r="S80" s="10">
        <f t="shared" si="36"/>
        <v>0.09836065573770492</v>
      </c>
      <c r="T80" s="10"/>
      <c r="U80" s="10">
        <v>0.17</v>
      </c>
      <c r="V80" s="10">
        <f t="shared" si="37"/>
        <v>0.13114754098360656</v>
      </c>
      <c r="W80" s="1"/>
      <c r="X80" s="10">
        <f t="shared" si="38"/>
        <v>-0.03885245901639345</v>
      </c>
      <c r="Y80" s="1"/>
    </row>
    <row r="81" spans="1:25" ht="12.75">
      <c r="A81" s="21"/>
      <c r="B81" s="1" t="s">
        <v>113</v>
      </c>
      <c r="D81" s="46">
        <v>10</v>
      </c>
      <c r="E81" s="46">
        <v>0</v>
      </c>
      <c r="F81" s="46">
        <v>2</v>
      </c>
      <c r="G81" s="46">
        <v>7</v>
      </c>
      <c r="H81" s="46">
        <v>5</v>
      </c>
      <c r="I81" s="46">
        <v>0</v>
      </c>
      <c r="J81" s="46">
        <v>2</v>
      </c>
      <c r="K81" s="1">
        <f t="shared" si="28"/>
        <v>26</v>
      </c>
      <c r="L81" s="9">
        <f t="shared" si="29"/>
        <v>21</v>
      </c>
      <c r="M81" s="10">
        <f t="shared" si="30"/>
        <v>0.38461538461538464</v>
      </c>
      <c r="N81" s="10">
        <f t="shared" si="31"/>
        <v>0</v>
      </c>
      <c r="O81" s="10">
        <f t="shared" si="32"/>
        <v>0.07692307692307693</v>
      </c>
      <c r="P81" s="10">
        <f t="shared" si="33"/>
        <v>0.2692307692307692</v>
      </c>
      <c r="Q81" s="10">
        <f t="shared" si="34"/>
        <v>0.19230769230769232</v>
      </c>
      <c r="R81" s="10">
        <f t="shared" si="35"/>
        <v>0</v>
      </c>
      <c r="S81" s="10">
        <f t="shared" si="36"/>
        <v>0.07692307692307693</v>
      </c>
      <c r="T81" s="10"/>
      <c r="U81" s="10">
        <v>0.855</v>
      </c>
      <c r="V81" s="10">
        <f t="shared" si="37"/>
        <v>0.8076923076923077</v>
      </c>
      <c r="W81" s="21"/>
      <c r="X81" s="10">
        <f t="shared" si="38"/>
        <v>-0.04730769230769227</v>
      </c>
      <c r="Y81" s="1"/>
    </row>
    <row r="82" spans="1:25" ht="12.75">
      <c r="A82" s="21"/>
      <c r="B82" s="1" t="s">
        <v>184</v>
      </c>
      <c r="D82" s="46">
        <v>14</v>
      </c>
      <c r="E82" s="46">
        <v>0</v>
      </c>
      <c r="F82" s="46">
        <v>3</v>
      </c>
      <c r="G82" s="46">
        <v>20</v>
      </c>
      <c r="H82" s="46">
        <v>76</v>
      </c>
      <c r="I82" s="46">
        <v>1</v>
      </c>
      <c r="J82" s="46">
        <v>4</v>
      </c>
      <c r="K82" s="1">
        <f t="shared" si="28"/>
        <v>118</v>
      </c>
      <c r="L82" s="9">
        <f t="shared" si="29"/>
        <v>42</v>
      </c>
      <c r="M82" s="10">
        <f t="shared" si="30"/>
        <v>0.11864406779661017</v>
      </c>
      <c r="N82" s="10">
        <f t="shared" si="31"/>
        <v>0</v>
      </c>
      <c r="O82" s="10">
        <f t="shared" si="32"/>
        <v>0.025423728813559324</v>
      </c>
      <c r="P82" s="10">
        <f t="shared" si="33"/>
        <v>0.1694915254237288</v>
      </c>
      <c r="Q82" s="10">
        <f t="shared" si="34"/>
        <v>0.6440677966101694</v>
      </c>
      <c r="R82" s="10">
        <f t="shared" si="35"/>
        <v>0.00847457627118644</v>
      </c>
      <c r="S82" s="10">
        <f t="shared" si="36"/>
        <v>0.03389830508474576</v>
      </c>
      <c r="T82" s="10"/>
      <c r="U82" s="10">
        <v>0.351</v>
      </c>
      <c r="V82" s="10">
        <f t="shared" si="37"/>
        <v>0.3559322033898305</v>
      </c>
      <c r="W82" s="21"/>
      <c r="X82" s="10">
        <f t="shared" si="38"/>
        <v>0.004932203389830525</v>
      </c>
      <c r="Y82" s="1"/>
    </row>
    <row r="83" spans="1:25" ht="12.75">
      <c r="A83" s="21"/>
      <c r="D83" s="46"/>
      <c r="E83" s="46"/>
      <c r="F83" s="46"/>
      <c r="G83" s="46"/>
      <c r="H83" s="46"/>
      <c r="I83" s="46"/>
      <c r="J83" s="46"/>
      <c r="K83" s="1">
        <f t="shared" si="28"/>
        <v>0</v>
      </c>
      <c r="L83" s="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1"/>
      <c r="X83" s="10"/>
      <c r="Y83" s="1"/>
    </row>
    <row r="84" spans="1:25" s="5" customFormat="1" ht="15">
      <c r="A84" s="33"/>
      <c r="B84" s="9" t="s">
        <v>3</v>
      </c>
      <c r="C84" s="9"/>
      <c r="D84" s="19">
        <f>SUM(D70:D82)</f>
        <v>1219</v>
      </c>
      <c r="E84" s="19">
        <f aca="true" t="shared" si="39" ref="E84:J84">SUM(E70:E82)</f>
        <v>26</v>
      </c>
      <c r="F84" s="19">
        <f t="shared" si="39"/>
        <v>492</v>
      </c>
      <c r="G84" s="19">
        <f t="shared" si="39"/>
        <v>1596</v>
      </c>
      <c r="H84" s="19">
        <f t="shared" si="39"/>
        <v>2938</v>
      </c>
      <c r="I84" s="19">
        <f t="shared" si="39"/>
        <v>11</v>
      </c>
      <c r="J84" s="19">
        <f t="shared" si="39"/>
        <v>430</v>
      </c>
      <c r="K84" s="18">
        <f t="shared" si="28"/>
        <v>6712</v>
      </c>
      <c r="L84" s="18">
        <f t="shared" si="29"/>
        <v>3774</v>
      </c>
      <c r="M84" s="63">
        <f>D84/K84</f>
        <v>0.1816150178784267</v>
      </c>
      <c r="N84" s="63">
        <f t="shared" si="31"/>
        <v>0.0038736591179976162</v>
      </c>
      <c r="O84" s="63">
        <f t="shared" si="32"/>
        <v>0.0733015494636472</v>
      </c>
      <c r="P84" s="63">
        <f t="shared" si="33"/>
        <v>0.23778307508939214</v>
      </c>
      <c r="Q84" s="63">
        <f t="shared" si="34"/>
        <v>0.43772348033373065</v>
      </c>
      <c r="R84" s="63">
        <f t="shared" si="35"/>
        <v>0.0016388557806912992</v>
      </c>
      <c r="S84" s="63">
        <f t="shared" si="36"/>
        <v>0.06406436233611443</v>
      </c>
      <c r="T84" s="51"/>
      <c r="U84" s="51">
        <v>0.544</v>
      </c>
      <c r="V84" s="56">
        <f>L84/K84</f>
        <v>0.5622765196662693</v>
      </c>
      <c r="W84" s="52"/>
      <c r="X84" s="63">
        <f t="shared" si="38"/>
        <v>0.01827651966626931</v>
      </c>
      <c r="Y84" s="9"/>
    </row>
    <row r="85" spans="1:25" s="5" customFormat="1" ht="4.5" customHeight="1">
      <c r="A85" s="33"/>
      <c r="B85" s="9"/>
      <c r="C85" s="9"/>
      <c r="D85" s="19"/>
      <c r="E85" s="18"/>
      <c r="F85" s="19"/>
      <c r="G85" s="19"/>
      <c r="H85" s="19"/>
      <c r="I85" s="19"/>
      <c r="J85" s="19"/>
      <c r="K85" s="22"/>
      <c r="L85" s="18"/>
      <c r="M85" s="10"/>
      <c r="N85" s="16"/>
      <c r="O85" s="16"/>
      <c r="P85" s="16"/>
      <c r="Q85" s="16"/>
      <c r="R85" s="16"/>
      <c r="S85" s="16"/>
      <c r="T85" s="16"/>
      <c r="U85" s="16"/>
      <c r="V85" s="17"/>
      <c r="W85" s="9"/>
      <c r="X85" s="16"/>
      <c r="Y85" s="9"/>
    </row>
    <row r="86" spans="1:25" ht="12.75">
      <c r="A86" s="21" t="s">
        <v>72</v>
      </c>
      <c r="B86" s="1" t="s">
        <v>181</v>
      </c>
      <c r="D86" s="1"/>
      <c r="E86" s="1"/>
      <c r="F86" s="1"/>
      <c r="G86" s="1"/>
      <c r="H86" s="1"/>
      <c r="I86" s="1"/>
      <c r="J86" s="1"/>
      <c r="K86" s="1"/>
      <c r="L86" s="9"/>
      <c r="M86" s="10"/>
      <c r="N86" s="10"/>
      <c r="O86" s="10"/>
      <c r="P86" s="10"/>
      <c r="Q86" s="10"/>
      <c r="R86" s="10"/>
      <c r="S86" s="10"/>
      <c r="T86" s="10"/>
      <c r="U86" s="10"/>
      <c r="V86" s="8"/>
      <c r="W86" s="1"/>
      <c r="X86" s="10"/>
      <c r="Y86" s="1"/>
    </row>
    <row r="87" spans="1:25" ht="12.75">
      <c r="A87" s="21"/>
      <c r="D87" s="1"/>
      <c r="E87" s="1"/>
      <c r="F87" s="1"/>
      <c r="G87" s="1"/>
      <c r="H87" s="1"/>
      <c r="I87" s="1"/>
      <c r="J87" s="1"/>
      <c r="K87" s="1"/>
      <c r="L87" s="9"/>
      <c r="M87" s="10"/>
      <c r="N87" s="10"/>
      <c r="O87" s="10"/>
      <c r="P87" s="10"/>
      <c r="Q87" s="10"/>
      <c r="R87" s="10"/>
      <c r="S87" s="10"/>
      <c r="T87" s="10"/>
      <c r="U87" s="10"/>
      <c r="V87" s="8"/>
      <c r="W87" s="1"/>
      <c r="X87" s="10"/>
      <c r="Y87" s="1"/>
    </row>
    <row r="88" spans="2:24" ht="12.75">
      <c r="B88"/>
      <c r="C88"/>
      <c r="D88" s="41" t="s">
        <v>59</v>
      </c>
      <c r="E88" s="41" t="s">
        <v>52</v>
      </c>
      <c r="F88" s="41" t="s">
        <v>56</v>
      </c>
      <c r="G88" s="41" t="s">
        <v>61</v>
      </c>
      <c r="H88" s="41" t="s">
        <v>63</v>
      </c>
      <c r="I88" s="41" t="s">
        <v>57</v>
      </c>
      <c r="J88" s="41" t="s">
        <v>157</v>
      </c>
      <c r="K88" s="3" t="s">
        <v>3</v>
      </c>
      <c r="L88" s="4" t="s">
        <v>67</v>
      </c>
      <c r="M88" s="3" t="s">
        <v>59</v>
      </c>
      <c r="N88" s="3" t="s">
        <v>52</v>
      </c>
      <c r="O88" s="3" t="s">
        <v>56</v>
      </c>
      <c r="P88" s="3" t="s">
        <v>61</v>
      </c>
      <c r="Q88" s="3" t="s">
        <v>63</v>
      </c>
      <c r="R88" s="41" t="s">
        <v>57</v>
      </c>
      <c r="S88" s="41" t="s">
        <v>157</v>
      </c>
      <c r="T88" s="41"/>
      <c r="U88" s="53"/>
      <c r="W88" s="3" t="s">
        <v>68</v>
      </c>
      <c r="X88" s="2"/>
    </row>
    <row r="89" spans="2:24" ht="12.75">
      <c r="B89"/>
      <c r="C89"/>
      <c r="D89" s="3" t="s">
        <v>52</v>
      </c>
      <c r="E89" s="3" t="s">
        <v>53</v>
      </c>
      <c r="F89" s="3"/>
      <c r="G89" s="3" t="s">
        <v>62</v>
      </c>
      <c r="H89" s="3" t="s">
        <v>64</v>
      </c>
      <c r="I89" s="3" t="s">
        <v>58</v>
      </c>
      <c r="J89" s="3" t="s">
        <v>158</v>
      </c>
      <c r="K89" s="3" t="s">
        <v>66</v>
      </c>
      <c r="L89" s="4" t="s">
        <v>68</v>
      </c>
      <c r="M89" s="3" t="s">
        <v>52</v>
      </c>
      <c r="N89" s="3" t="s">
        <v>53</v>
      </c>
      <c r="O89" s="3"/>
      <c r="P89" s="3" t="s">
        <v>62</v>
      </c>
      <c r="Q89" s="3" t="s">
        <v>64</v>
      </c>
      <c r="R89" s="3" t="s">
        <v>58</v>
      </c>
      <c r="S89" s="3" t="s">
        <v>158</v>
      </c>
      <c r="T89" s="3"/>
      <c r="U89" s="53"/>
      <c r="W89" s="3" t="s">
        <v>70</v>
      </c>
      <c r="X89" s="2"/>
    </row>
    <row r="90" spans="2:24" ht="12.75">
      <c r="B90"/>
      <c r="C90"/>
      <c r="D90" s="3" t="s">
        <v>60</v>
      </c>
      <c r="E90" s="3" t="s">
        <v>54</v>
      </c>
      <c r="F90" s="3"/>
      <c r="G90" s="3"/>
      <c r="H90" s="3" t="s">
        <v>61</v>
      </c>
      <c r="I90" s="3"/>
      <c r="J90" s="3"/>
      <c r="L90" s="4" t="s">
        <v>66</v>
      </c>
      <c r="M90" s="3" t="s">
        <v>60</v>
      </c>
      <c r="N90" s="3" t="s">
        <v>54</v>
      </c>
      <c r="O90" s="3"/>
      <c r="P90" s="3"/>
      <c r="Q90" s="3" t="s">
        <v>61</v>
      </c>
      <c r="R90" s="3"/>
      <c r="S90" s="3"/>
      <c r="T90" s="3"/>
      <c r="U90" s="53"/>
      <c r="W90" s="2"/>
      <c r="X90" s="2"/>
    </row>
    <row r="91" spans="2:24" ht="12.75">
      <c r="B91"/>
      <c r="C91"/>
      <c r="D91" s="3" t="s">
        <v>61</v>
      </c>
      <c r="E91" s="3" t="s">
        <v>55</v>
      </c>
      <c r="F91" s="3"/>
      <c r="G91" s="3"/>
      <c r="H91" s="3" t="s">
        <v>65</v>
      </c>
      <c r="I91" s="3"/>
      <c r="J91" s="3"/>
      <c r="K91" s="3"/>
      <c r="L91" s="4"/>
      <c r="M91" s="3" t="s">
        <v>61</v>
      </c>
      <c r="N91" s="3" t="s">
        <v>55</v>
      </c>
      <c r="O91" s="3"/>
      <c r="P91" s="3"/>
      <c r="Q91" s="3" t="s">
        <v>65</v>
      </c>
      <c r="R91" s="3"/>
      <c r="S91" s="3"/>
      <c r="T91" s="3"/>
      <c r="U91" s="55">
        <v>2012</v>
      </c>
      <c r="V91" s="13">
        <v>2013</v>
      </c>
      <c r="W91" s="2"/>
      <c r="X91" s="3" t="s">
        <v>69</v>
      </c>
    </row>
    <row r="92" spans="2:22" ht="12.75">
      <c r="B92" s="5" t="s">
        <v>76</v>
      </c>
      <c r="C92"/>
      <c r="L92"/>
      <c r="V92"/>
    </row>
    <row r="93" spans="1:25" ht="12.75">
      <c r="A93" s="21"/>
      <c r="B93" s="1" t="s">
        <v>42</v>
      </c>
      <c r="D93">
        <v>328</v>
      </c>
      <c r="E93">
        <v>14</v>
      </c>
      <c r="F93">
        <v>203</v>
      </c>
      <c r="G93">
        <v>665</v>
      </c>
      <c r="H93">
        <v>927</v>
      </c>
      <c r="I93">
        <v>0</v>
      </c>
      <c r="J93">
        <v>154</v>
      </c>
      <c r="K93" s="14">
        <f>SUM(D93:J93)</f>
        <v>2291</v>
      </c>
      <c r="L93" s="15">
        <f aca="true" t="shared" si="40" ref="L93:L98">K93-H93</f>
        <v>1364</v>
      </c>
      <c r="M93" s="10">
        <f>D93/K93</f>
        <v>0.14316892186817984</v>
      </c>
      <c r="N93" s="10">
        <f>E93/K93</f>
        <v>0.006110868616324749</v>
      </c>
      <c r="O93" s="10">
        <f>F93/K93</f>
        <v>0.08860759493670886</v>
      </c>
      <c r="P93" s="10">
        <f>G93/K93</f>
        <v>0.2902662592754256</v>
      </c>
      <c r="Q93" s="10">
        <f>H93/K93</f>
        <v>0.40462680052378874</v>
      </c>
      <c r="R93" s="10">
        <f>I93/K93</f>
        <v>0</v>
      </c>
      <c r="S93" s="10">
        <f>J93/K93</f>
        <v>0.06721955477957224</v>
      </c>
      <c r="T93" s="10"/>
      <c r="U93" s="10">
        <v>0.5852272727272727</v>
      </c>
      <c r="V93" s="10">
        <f>L93/K93</f>
        <v>0.5953731994762113</v>
      </c>
      <c r="W93" s="1"/>
      <c r="X93" s="10">
        <f>V93-U93</f>
        <v>0.01014592674893855</v>
      </c>
      <c r="Y93" s="1"/>
    </row>
    <row r="94" spans="1:25" ht="12.75">
      <c r="A94" s="21"/>
      <c r="B94" s="1" t="s">
        <v>43</v>
      </c>
      <c r="D94">
        <v>268</v>
      </c>
      <c r="E94">
        <v>5</v>
      </c>
      <c r="F94">
        <v>146</v>
      </c>
      <c r="G94">
        <v>148</v>
      </c>
      <c r="H94">
        <v>345</v>
      </c>
      <c r="I94">
        <v>0</v>
      </c>
      <c r="J94">
        <v>54</v>
      </c>
      <c r="K94" s="14">
        <f aca="true" t="shared" si="41" ref="K94:K99">SUM(D94:J94)</f>
        <v>966</v>
      </c>
      <c r="L94" s="15">
        <f t="shared" si="40"/>
        <v>621</v>
      </c>
      <c r="M94" s="10">
        <f aca="true" t="shared" si="42" ref="M94:M99">D94/K94</f>
        <v>0.2774327122153209</v>
      </c>
      <c r="N94" s="10">
        <f aca="true" t="shared" si="43" ref="N94:N99">E94/K94</f>
        <v>0.005175983436853002</v>
      </c>
      <c r="O94" s="10">
        <f aca="true" t="shared" si="44" ref="O94:O99">F94/K94</f>
        <v>0.15113871635610765</v>
      </c>
      <c r="P94" s="10">
        <f aca="true" t="shared" si="45" ref="P94:P99">G94/K94</f>
        <v>0.15320910973084886</v>
      </c>
      <c r="Q94" s="10">
        <f aca="true" t="shared" si="46" ref="Q94:Q99">H94/K94</f>
        <v>0.35714285714285715</v>
      </c>
      <c r="R94" s="10">
        <f aca="true" t="shared" si="47" ref="R94:R99">I94/K94</f>
        <v>0</v>
      </c>
      <c r="S94" s="10">
        <f aca="true" t="shared" si="48" ref="S94:S99">J94/K94</f>
        <v>0.055900621118012424</v>
      </c>
      <c r="T94" s="10"/>
      <c r="U94" s="10">
        <v>0.6332684824902723</v>
      </c>
      <c r="V94" s="10">
        <f aca="true" t="shared" si="49" ref="V94:V99">L94/K94</f>
        <v>0.6428571428571429</v>
      </c>
      <c r="W94" s="1"/>
      <c r="X94" s="10">
        <f aca="true" t="shared" si="50" ref="X94:X99">V94-U94</f>
        <v>0.00958866036687056</v>
      </c>
      <c r="Y94" s="1"/>
    </row>
    <row r="95" spans="1:25" ht="12.75">
      <c r="A95" s="21"/>
      <c r="B95" s="1" t="s">
        <v>44</v>
      </c>
      <c r="D95">
        <v>245</v>
      </c>
      <c r="E95">
        <v>22</v>
      </c>
      <c r="F95">
        <v>123</v>
      </c>
      <c r="G95">
        <v>433</v>
      </c>
      <c r="H95">
        <v>1231</v>
      </c>
      <c r="I95">
        <v>4</v>
      </c>
      <c r="J95">
        <v>127</v>
      </c>
      <c r="K95" s="14">
        <f t="shared" si="41"/>
        <v>2185</v>
      </c>
      <c r="L95" s="15">
        <f t="shared" si="40"/>
        <v>954</v>
      </c>
      <c r="M95" s="10">
        <f t="shared" si="42"/>
        <v>0.11212814645308924</v>
      </c>
      <c r="N95" s="10">
        <f t="shared" si="43"/>
        <v>0.010068649885583524</v>
      </c>
      <c r="O95" s="10">
        <f t="shared" si="44"/>
        <v>0.056292906178489706</v>
      </c>
      <c r="P95" s="10">
        <f t="shared" si="45"/>
        <v>0.19816933638443937</v>
      </c>
      <c r="Q95" s="10">
        <f t="shared" si="46"/>
        <v>0.5633867276887872</v>
      </c>
      <c r="R95" s="10">
        <f t="shared" si="47"/>
        <v>0.0018306636155606408</v>
      </c>
      <c r="S95" s="10">
        <f t="shared" si="48"/>
        <v>0.058123569794050346</v>
      </c>
      <c r="T95" s="10"/>
      <c r="U95" s="10">
        <v>0.4197761194029851</v>
      </c>
      <c r="V95" s="10">
        <f t="shared" si="49"/>
        <v>0.43661327231121283</v>
      </c>
      <c r="W95" s="1"/>
      <c r="X95" s="10">
        <f t="shared" si="50"/>
        <v>0.016837152908227737</v>
      </c>
      <c r="Y95" s="1"/>
    </row>
    <row r="96" spans="1:25" ht="12.75">
      <c r="A96" s="21"/>
      <c r="B96" s="1" t="s">
        <v>45</v>
      </c>
      <c r="D96">
        <v>290</v>
      </c>
      <c r="E96">
        <v>6</v>
      </c>
      <c r="F96">
        <v>122</v>
      </c>
      <c r="G96">
        <v>340</v>
      </c>
      <c r="H96">
        <v>420</v>
      </c>
      <c r="I96">
        <v>2</v>
      </c>
      <c r="J96">
        <v>71</v>
      </c>
      <c r="K96" s="14">
        <f t="shared" si="41"/>
        <v>1251</v>
      </c>
      <c r="L96" s="15">
        <f t="shared" si="40"/>
        <v>831</v>
      </c>
      <c r="M96" s="10">
        <f t="shared" si="42"/>
        <v>0.23181454836131096</v>
      </c>
      <c r="N96" s="10">
        <f t="shared" si="43"/>
        <v>0.004796163069544364</v>
      </c>
      <c r="O96" s="10">
        <f t="shared" si="44"/>
        <v>0.09752198241406874</v>
      </c>
      <c r="P96" s="10">
        <f t="shared" si="45"/>
        <v>0.2717825739408473</v>
      </c>
      <c r="Q96" s="10">
        <f t="shared" si="46"/>
        <v>0.33573141486810554</v>
      </c>
      <c r="R96" s="10">
        <f t="shared" si="47"/>
        <v>0.0015987210231814548</v>
      </c>
      <c r="S96" s="10">
        <f t="shared" si="48"/>
        <v>0.05675459632294165</v>
      </c>
      <c r="T96" s="10"/>
      <c r="U96" s="10">
        <v>0.6531302876480541</v>
      </c>
      <c r="V96" s="10">
        <f t="shared" si="49"/>
        <v>0.6642685851318945</v>
      </c>
      <c r="W96" s="1"/>
      <c r="X96" s="10">
        <f t="shared" si="50"/>
        <v>0.01113829748384032</v>
      </c>
      <c r="Y96" s="1"/>
    </row>
    <row r="97" spans="1:25" ht="12.75">
      <c r="A97" s="21"/>
      <c r="B97" s="1" t="s">
        <v>46</v>
      </c>
      <c r="D97">
        <v>388</v>
      </c>
      <c r="E97">
        <v>4</v>
      </c>
      <c r="F97">
        <v>78</v>
      </c>
      <c r="G97">
        <v>189</v>
      </c>
      <c r="H97">
        <v>930</v>
      </c>
      <c r="I97">
        <v>5</v>
      </c>
      <c r="J97">
        <v>114</v>
      </c>
      <c r="K97" s="14">
        <f t="shared" si="41"/>
        <v>1708</v>
      </c>
      <c r="L97" s="15">
        <f t="shared" si="40"/>
        <v>778</v>
      </c>
      <c r="M97" s="10">
        <f t="shared" si="42"/>
        <v>0.22716627634660422</v>
      </c>
      <c r="N97" s="10">
        <f t="shared" si="43"/>
        <v>0.00234192037470726</v>
      </c>
      <c r="O97" s="10">
        <f t="shared" si="44"/>
        <v>0.04566744730679157</v>
      </c>
      <c r="P97" s="10">
        <f t="shared" si="45"/>
        <v>0.11065573770491803</v>
      </c>
      <c r="Q97" s="10">
        <f t="shared" si="46"/>
        <v>0.544496487119438</v>
      </c>
      <c r="R97" s="10">
        <f t="shared" si="47"/>
        <v>0.002927400468384075</v>
      </c>
      <c r="S97" s="10">
        <f t="shared" si="48"/>
        <v>0.06674473067915691</v>
      </c>
      <c r="T97" s="10"/>
      <c r="U97" s="10">
        <v>0.439686369119421</v>
      </c>
      <c r="V97" s="10">
        <f t="shared" si="49"/>
        <v>0.45550351288056207</v>
      </c>
      <c r="W97" s="1"/>
      <c r="X97" s="10">
        <f t="shared" si="50"/>
        <v>0.015817143761141073</v>
      </c>
      <c r="Y97" s="1"/>
    </row>
    <row r="98" spans="1:25" ht="12.75">
      <c r="A98" s="21"/>
      <c r="B98" s="1" t="s">
        <v>41</v>
      </c>
      <c r="D98">
        <v>51</v>
      </c>
      <c r="E98">
        <v>3</v>
      </c>
      <c r="F98">
        <v>2</v>
      </c>
      <c r="G98">
        <v>49</v>
      </c>
      <c r="H98">
        <v>137</v>
      </c>
      <c r="I98">
        <v>0</v>
      </c>
      <c r="J98">
        <v>23</v>
      </c>
      <c r="K98" s="14">
        <f t="shared" si="41"/>
        <v>265</v>
      </c>
      <c r="L98" s="15">
        <f t="shared" si="40"/>
        <v>128</v>
      </c>
      <c r="M98" s="10">
        <f t="shared" si="42"/>
        <v>0.19245283018867926</v>
      </c>
      <c r="N98" s="10">
        <f t="shared" si="43"/>
        <v>0.011320754716981131</v>
      </c>
      <c r="O98" s="10">
        <f t="shared" si="44"/>
        <v>0.007547169811320755</v>
      </c>
      <c r="P98" s="10">
        <f t="shared" si="45"/>
        <v>0.18490566037735848</v>
      </c>
      <c r="Q98" s="10">
        <f t="shared" si="46"/>
        <v>0.5169811320754717</v>
      </c>
      <c r="R98" s="10">
        <f t="shared" si="47"/>
        <v>0</v>
      </c>
      <c r="S98" s="10">
        <f t="shared" si="48"/>
        <v>0.08679245283018867</v>
      </c>
      <c r="T98" s="10"/>
      <c r="U98" s="10">
        <v>0.4440789473684211</v>
      </c>
      <c r="V98" s="10">
        <f t="shared" si="49"/>
        <v>0.4830188679245283</v>
      </c>
      <c r="W98" s="1"/>
      <c r="X98" s="10">
        <f t="shared" si="50"/>
        <v>0.03893992055610723</v>
      </c>
      <c r="Y98" s="1"/>
    </row>
    <row r="99" spans="1:25" s="5" customFormat="1" ht="15">
      <c r="A99" s="33"/>
      <c r="B99" s="9" t="s">
        <v>3</v>
      </c>
      <c r="C99" s="9"/>
      <c r="D99" s="19">
        <f>SUM(D93:D98)</f>
        <v>1570</v>
      </c>
      <c r="E99" s="19">
        <f aca="true" t="shared" si="51" ref="E99:J99">SUM(E93:E98)</f>
        <v>54</v>
      </c>
      <c r="F99" s="19">
        <f t="shared" si="51"/>
        <v>674</v>
      </c>
      <c r="G99" s="19">
        <f t="shared" si="51"/>
        <v>1824</v>
      </c>
      <c r="H99" s="19">
        <f t="shared" si="51"/>
        <v>3990</v>
      </c>
      <c r="I99" s="19">
        <f t="shared" si="51"/>
        <v>11</v>
      </c>
      <c r="J99" s="19">
        <f t="shared" si="51"/>
        <v>543</v>
      </c>
      <c r="K99" s="19">
        <f t="shared" si="41"/>
        <v>8666</v>
      </c>
      <c r="L99" s="19">
        <f>SUM(L93:L98)</f>
        <v>4676</v>
      </c>
      <c r="M99" s="63">
        <f t="shared" si="42"/>
        <v>0.18116778213708748</v>
      </c>
      <c r="N99" s="63">
        <f t="shared" si="43"/>
        <v>0.006231248557581353</v>
      </c>
      <c r="O99" s="63">
        <f t="shared" si="44"/>
        <v>0.07777521347795985</v>
      </c>
      <c r="P99" s="63">
        <f t="shared" si="45"/>
        <v>0.21047772905608123</v>
      </c>
      <c r="Q99" s="63">
        <f t="shared" si="46"/>
        <v>0.4604200323101777</v>
      </c>
      <c r="R99" s="63">
        <f t="shared" si="47"/>
        <v>0.001269328409877683</v>
      </c>
      <c r="S99" s="63">
        <f t="shared" si="48"/>
        <v>0.06265866605123471</v>
      </c>
      <c r="T99" s="51"/>
      <c r="U99" s="51">
        <v>0.5260344026034403</v>
      </c>
      <c r="V99" s="63">
        <f t="shared" si="49"/>
        <v>0.5395799676898223</v>
      </c>
      <c r="W99" s="63">
        <f>M99/L99</f>
        <v>3.874417924231982E-05</v>
      </c>
      <c r="X99" s="63">
        <f t="shared" si="50"/>
        <v>0.01354556508638205</v>
      </c>
      <c r="Y99" s="9"/>
    </row>
    <row r="100" spans="1:25" s="5" customFormat="1" ht="15">
      <c r="A100" s="33"/>
      <c r="B100" s="9"/>
      <c r="C100" s="9"/>
      <c r="D100" s="19"/>
      <c r="E100" s="19"/>
      <c r="F100" s="19"/>
      <c r="G100" s="19"/>
      <c r="H100" s="19"/>
      <c r="I100" s="19"/>
      <c r="J100" s="19"/>
      <c r="K100" s="19"/>
      <c r="L100" s="19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9"/>
      <c r="X100" s="16"/>
      <c r="Y100" s="9"/>
    </row>
    <row r="101" spans="2:22" ht="12.75">
      <c r="B101" s="5" t="s">
        <v>77</v>
      </c>
      <c r="C101"/>
      <c r="D101" t="s">
        <v>71</v>
      </c>
      <c r="E101" t="s">
        <v>71</v>
      </c>
      <c r="F101" t="s">
        <v>71</v>
      </c>
      <c r="G101" t="s">
        <v>71</v>
      </c>
      <c r="H101" t="s">
        <v>71</v>
      </c>
      <c r="L101"/>
      <c r="V101"/>
    </row>
    <row r="102" spans="1:25" ht="12.75">
      <c r="A102" s="21"/>
      <c r="B102" s="1" t="s">
        <v>136</v>
      </c>
      <c r="D102" s="43">
        <v>88</v>
      </c>
      <c r="E102" s="39">
        <v>13</v>
      </c>
      <c r="F102" s="39">
        <v>3</v>
      </c>
      <c r="G102" s="39">
        <v>20</v>
      </c>
      <c r="H102" s="39">
        <v>228</v>
      </c>
      <c r="I102" s="39">
        <v>0</v>
      </c>
      <c r="J102" s="39">
        <v>16</v>
      </c>
      <c r="K102" s="1">
        <f>SUM(D102:J102)</f>
        <v>368</v>
      </c>
      <c r="L102" s="9">
        <f aca="true" t="shared" si="52" ref="L102:L107">K102-H102</f>
        <v>140</v>
      </c>
      <c r="M102" s="10">
        <f>D102/K102</f>
        <v>0.2391304347826087</v>
      </c>
      <c r="N102" s="10">
        <f>E102/K102</f>
        <v>0.035326086956521736</v>
      </c>
      <c r="O102" s="10">
        <f>F102/K102</f>
        <v>0.008152173913043478</v>
      </c>
      <c r="P102" s="10">
        <f>G102/K102</f>
        <v>0.05434782608695652</v>
      </c>
      <c r="Q102" s="10">
        <f>H102/K102</f>
        <v>0.6195652173913043</v>
      </c>
      <c r="R102" s="10">
        <f>I102/K102</f>
        <v>0</v>
      </c>
      <c r="S102" s="10">
        <f>J102/K102</f>
        <v>0.043478260869565216</v>
      </c>
      <c r="T102" s="10"/>
      <c r="U102" s="10">
        <v>0.3448275862068966</v>
      </c>
      <c r="V102" s="10">
        <f>L102/K102</f>
        <v>0.3804347826086957</v>
      </c>
      <c r="W102" s="1"/>
      <c r="X102" s="10">
        <f>V102-U102</f>
        <v>0.0356071964017991</v>
      </c>
      <c r="Y102" s="1"/>
    </row>
    <row r="103" spans="1:25" ht="12.75">
      <c r="A103" s="21"/>
      <c r="B103" s="1" t="s">
        <v>48</v>
      </c>
      <c r="D103" s="43">
        <v>2</v>
      </c>
      <c r="E103" s="39">
        <v>0</v>
      </c>
      <c r="F103" s="39">
        <v>3</v>
      </c>
      <c r="G103" s="39">
        <v>6</v>
      </c>
      <c r="H103" s="39">
        <v>81</v>
      </c>
      <c r="I103" s="39">
        <v>0</v>
      </c>
      <c r="J103" s="39">
        <v>3</v>
      </c>
      <c r="K103" s="1">
        <f aca="true" t="shared" si="53" ref="K103:K108">SUM(D103:J103)</f>
        <v>95</v>
      </c>
      <c r="L103" s="9">
        <f t="shared" si="52"/>
        <v>14</v>
      </c>
      <c r="M103" s="10">
        <f aca="true" t="shared" si="54" ref="M103:M108">D103/K103</f>
        <v>0.021052631578947368</v>
      </c>
      <c r="N103" s="10">
        <f aca="true" t="shared" si="55" ref="N103:N108">E103/K103</f>
        <v>0</v>
      </c>
      <c r="O103" s="10">
        <f aca="true" t="shared" si="56" ref="O103:O108">F103/K103</f>
        <v>0.031578947368421054</v>
      </c>
      <c r="P103" s="10">
        <f aca="true" t="shared" si="57" ref="P103:P108">G103/K103</f>
        <v>0.06315789473684211</v>
      </c>
      <c r="Q103" s="10">
        <f aca="true" t="shared" si="58" ref="Q103:Q108">H103/K103</f>
        <v>0.8526315789473684</v>
      </c>
      <c r="R103" s="10">
        <f aca="true" t="shared" si="59" ref="R103:R108">I103/K103</f>
        <v>0</v>
      </c>
      <c r="S103" s="10">
        <f aca="true" t="shared" si="60" ref="S103:S108">J103/K103</f>
        <v>0.031578947368421054</v>
      </c>
      <c r="T103" s="10"/>
      <c r="U103" s="10">
        <v>0.061224489795918366</v>
      </c>
      <c r="V103" s="10">
        <f aca="true" t="shared" si="61" ref="V103:V108">L103/K103</f>
        <v>0.14736842105263157</v>
      </c>
      <c r="W103" s="1"/>
      <c r="X103" s="10">
        <f aca="true" t="shared" si="62" ref="X103:X108">V103-U103</f>
        <v>0.0861439312567132</v>
      </c>
      <c r="Y103" s="1"/>
    </row>
    <row r="104" spans="1:25" ht="12.75">
      <c r="A104" s="21"/>
      <c r="B104" s="1" t="s">
        <v>49</v>
      </c>
      <c r="D104" s="43">
        <v>32</v>
      </c>
      <c r="E104" s="39">
        <v>0</v>
      </c>
      <c r="F104" s="39">
        <v>2</v>
      </c>
      <c r="G104" s="39">
        <v>13</v>
      </c>
      <c r="H104" s="39">
        <v>56</v>
      </c>
      <c r="I104" s="39">
        <v>0</v>
      </c>
      <c r="J104" s="39">
        <v>7</v>
      </c>
      <c r="K104" s="1">
        <f t="shared" si="53"/>
        <v>110</v>
      </c>
      <c r="L104" s="9">
        <f t="shared" si="52"/>
        <v>54</v>
      </c>
      <c r="M104" s="10">
        <f t="shared" si="54"/>
        <v>0.2909090909090909</v>
      </c>
      <c r="N104" s="10">
        <f t="shared" si="55"/>
        <v>0</v>
      </c>
      <c r="O104" s="10">
        <f t="shared" si="56"/>
        <v>0.01818181818181818</v>
      </c>
      <c r="P104" s="10">
        <f t="shared" si="57"/>
        <v>0.11818181818181818</v>
      </c>
      <c r="Q104" s="10">
        <f t="shared" si="58"/>
        <v>0.509090909090909</v>
      </c>
      <c r="R104" s="10">
        <f t="shared" si="59"/>
        <v>0</v>
      </c>
      <c r="S104" s="10">
        <f t="shared" si="60"/>
        <v>0.06363636363636363</v>
      </c>
      <c r="T104" s="10"/>
      <c r="U104" s="10">
        <v>0.5</v>
      </c>
      <c r="V104" s="10">
        <f t="shared" si="61"/>
        <v>0.4909090909090909</v>
      </c>
      <c r="W104" s="1"/>
      <c r="X104" s="10">
        <f t="shared" si="62"/>
        <v>-0.009090909090909094</v>
      </c>
      <c r="Y104" s="1"/>
    </row>
    <row r="105" spans="1:25" ht="12.75">
      <c r="A105" s="21"/>
      <c r="B105" s="1" t="s">
        <v>50</v>
      </c>
      <c r="D105" s="43">
        <v>28</v>
      </c>
      <c r="E105" s="39">
        <v>0</v>
      </c>
      <c r="F105" s="39">
        <v>5</v>
      </c>
      <c r="G105" s="39">
        <v>14</v>
      </c>
      <c r="H105" s="39">
        <v>102</v>
      </c>
      <c r="I105" s="39">
        <v>1</v>
      </c>
      <c r="J105" s="39">
        <v>13</v>
      </c>
      <c r="K105" s="1">
        <f t="shared" si="53"/>
        <v>163</v>
      </c>
      <c r="L105" s="9">
        <f t="shared" si="52"/>
        <v>61</v>
      </c>
      <c r="M105" s="10">
        <f t="shared" si="54"/>
        <v>0.17177914110429449</v>
      </c>
      <c r="N105" s="10">
        <f t="shared" si="55"/>
        <v>0</v>
      </c>
      <c r="O105" s="10">
        <f t="shared" si="56"/>
        <v>0.03067484662576687</v>
      </c>
      <c r="P105" s="10">
        <f t="shared" si="57"/>
        <v>0.08588957055214724</v>
      </c>
      <c r="Q105" s="10">
        <f t="shared" si="58"/>
        <v>0.6257668711656442</v>
      </c>
      <c r="R105" s="10">
        <f t="shared" si="59"/>
        <v>0.006134969325153374</v>
      </c>
      <c r="S105" s="10">
        <f t="shared" si="60"/>
        <v>0.07975460122699386</v>
      </c>
      <c r="T105" s="10"/>
      <c r="U105" s="10">
        <v>0.36470588235294116</v>
      </c>
      <c r="V105" s="10">
        <f t="shared" si="61"/>
        <v>0.37423312883435583</v>
      </c>
      <c r="W105" s="1"/>
      <c r="X105" s="10">
        <f t="shared" si="62"/>
        <v>0.009527246481414675</v>
      </c>
      <c r="Y105" s="1"/>
    </row>
    <row r="106" spans="1:25" ht="12.75">
      <c r="A106" s="21"/>
      <c r="B106" s="1" t="s">
        <v>161</v>
      </c>
      <c r="D106" s="43">
        <v>5</v>
      </c>
      <c r="E106" s="39">
        <v>0</v>
      </c>
      <c r="F106" s="39">
        <v>0</v>
      </c>
      <c r="G106" s="39">
        <v>4</v>
      </c>
      <c r="H106" s="39">
        <v>6</v>
      </c>
      <c r="I106" s="39">
        <v>0</v>
      </c>
      <c r="J106" s="39">
        <v>2</v>
      </c>
      <c r="K106" s="1">
        <f t="shared" si="53"/>
        <v>17</v>
      </c>
      <c r="L106" s="9">
        <f t="shared" si="52"/>
        <v>11</v>
      </c>
      <c r="M106" s="10">
        <f t="shared" si="54"/>
        <v>0.29411764705882354</v>
      </c>
      <c r="N106" s="10">
        <f t="shared" si="55"/>
        <v>0</v>
      </c>
      <c r="O106" s="10">
        <f t="shared" si="56"/>
        <v>0</v>
      </c>
      <c r="P106" s="10">
        <f t="shared" si="57"/>
        <v>0.23529411764705882</v>
      </c>
      <c r="Q106" s="10">
        <f t="shared" si="58"/>
        <v>0.35294117647058826</v>
      </c>
      <c r="R106" s="10">
        <f t="shared" si="59"/>
        <v>0</v>
      </c>
      <c r="S106" s="10">
        <f t="shared" si="60"/>
        <v>0.11764705882352941</v>
      </c>
      <c r="T106" s="10"/>
      <c r="U106" s="10">
        <v>0.7142857142857143</v>
      </c>
      <c r="V106" s="10">
        <f t="shared" si="61"/>
        <v>0.6470588235294118</v>
      </c>
      <c r="W106" s="1"/>
      <c r="X106" s="10">
        <f t="shared" si="62"/>
        <v>-0.0672268907563025</v>
      </c>
      <c r="Y106" s="1"/>
    </row>
    <row r="107" spans="1:25" ht="15">
      <c r="A107" s="21"/>
      <c r="B107" s="1" t="s">
        <v>182</v>
      </c>
      <c r="D107" s="44">
        <v>38</v>
      </c>
      <c r="E107" s="42">
        <v>4</v>
      </c>
      <c r="F107" s="42">
        <v>22</v>
      </c>
      <c r="G107" s="42">
        <v>65</v>
      </c>
      <c r="H107" s="42">
        <v>240</v>
      </c>
      <c r="I107" s="42">
        <f>0+0+0+0+0+0+0+0+0+0+0+0</f>
        <v>0</v>
      </c>
      <c r="J107" s="42">
        <v>17</v>
      </c>
      <c r="K107" s="62">
        <f t="shared" si="53"/>
        <v>386</v>
      </c>
      <c r="L107" s="9">
        <f t="shared" si="52"/>
        <v>146</v>
      </c>
      <c r="M107" s="10">
        <f t="shared" si="54"/>
        <v>0.09844559585492228</v>
      </c>
      <c r="N107" s="10">
        <f t="shared" si="55"/>
        <v>0.010362694300518135</v>
      </c>
      <c r="O107" s="10">
        <f t="shared" si="56"/>
        <v>0.05699481865284974</v>
      </c>
      <c r="P107" s="10">
        <f t="shared" si="57"/>
        <v>0.16839378238341968</v>
      </c>
      <c r="Q107" s="10">
        <f t="shared" si="58"/>
        <v>0.6217616580310881</v>
      </c>
      <c r="R107" s="10">
        <f t="shared" si="59"/>
        <v>0</v>
      </c>
      <c r="S107" s="10">
        <f t="shared" si="60"/>
        <v>0.04404145077720207</v>
      </c>
      <c r="T107" s="10"/>
      <c r="U107" s="10">
        <v>0.3741339491916859</v>
      </c>
      <c r="V107" s="10">
        <f t="shared" si="61"/>
        <v>0.37823834196891193</v>
      </c>
      <c r="W107" s="1"/>
      <c r="X107" s="10">
        <f t="shared" si="62"/>
        <v>0.004104392777226018</v>
      </c>
      <c r="Y107" s="1"/>
    </row>
    <row r="108" spans="1:25" s="5" customFormat="1" ht="15">
      <c r="A108" s="33"/>
      <c r="B108" s="9" t="s">
        <v>3</v>
      </c>
      <c r="C108" s="9"/>
      <c r="D108" s="19">
        <f>SUM(D102:D107)</f>
        <v>193</v>
      </c>
      <c r="E108" s="19">
        <f aca="true" t="shared" si="63" ref="E108:J108">SUM(E102:E107)</f>
        <v>17</v>
      </c>
      <c r="F108" s="19">
        <f t="shared" si="63"/>
        <v>35</v>
      </c>
      <c r="G108" s="19">
        <f t="shared" si="63"/>
        <v>122</v>
      </c>
      <c r="H108" s="19">
        <f t="shared" si="63"/>
        <v>713</v>
      </c>
      <c r="I108" s="19">
        <f t="shared" si="63"/>
        <v>1</v>
      </c>
      <c r="J108" s="19">
        <f t="shared" si="63"/>
        <v>58</v>
      </c>
      <c r="K108" s="18">
        <f t="shared" si="53"/>
        <v>1139</v>
      </c>
      <c r="L108" s="18">
        <f>SUM(L102:L107)</f>
        <v>426</v>
      </c>
      <c r="M108" s="63">
        <f t="shared" si="54"/>
        <v>0.1694468832309043</v>
      </c>
      <c r="N108" s="63">
        <f t="shared" si="55"/>
        <v>0.014925373134328358</v>
      </c>
      <c r="O108" s="63">
        <f t="shared" si="56"/>
        <v>0.030728709394205442</v>
      </c>
      <c r="P108" s="63">
        <f t="shared" si="57"/>
        <v>0.10711150131694469</v>
      </c>
      <c r="Q108" s="63">
        <f t="shared" si="58"/>
        <v>0.6259877085162423</v>
      </c>
      <c r="R108" s="63">
        <f t="shared" si="59"/>
        <v>0.000877963125548727</v>
      </c>
      <c r="S108" s="63">
        <f t="shared" si="60"/>
        <v>0.050921861281826165</v>
      </c>
      <c r="T108" s="51"/>
      <c r="U108" s="51">
        <v>0.357484076433121</v>
      </c>
      <c r="V108" s="63">
        <f t="shared" si="61"/>
        <v>0.3740122914837577</v>
      </c>
      <c r="W108" s="18"/>
      <c r="X108" s="63">
        <f t="shared" si="62"/>
        <v>0.016528215050636674</v>
      </c>
      <c r="Y108" s="9"/>
    </row>
    <row r="109" spans="1:25" ht="12.75">
      <c r="A109" s="21"/>
      <c r="D109" s="1"/>
      <c r="E109" s="1"/>
      <c r="F109" s="1"/>
      <c r="G109" s="1"/>
      <c r="H109" s="1"/>
      <c r="I109" s="1"/>
      <c r="J109" s="1"/>
      <c r="K109" s="1"/>
      <c r="L109" s="9"/>
      <c r="M109" s="1"/>
      <c r="N109" s="1"/>
      <c r="O109" s="1"/>
      <c r="P109" s="1"/>
      <c r="Q109" s="1"/>
      <c r="R109" s="1"/>
      <c r="S109" s="1"/>
      <c r="T109" s="1"/>
      <c r="V109" s="8"/>
      <c r="W109" s="1"/>
      <c r="X109" s="1"/>
      <c r="Y109" s="1"/>
    </row>
    <row r="110" spans="1:25" ht="12.75">
      <c r="A110" s="21"/>
      <c r="B110" s="1" t="s">
        <v>137</v>
      </c>
      <c r="D110" s="1"/>
      <c r="E110" s="1" t="s">
        <v>138</v>
      </c>
      <c r="F110" s="1"/>
      <c r="G110" s="1"/>
      <c r="H110" s="1"/>
      <c r="I110" s="1"/>
      <c r="J110" s="1"/>
      <c r="K110" s="1"/>
      <c r="L110" s="9"/>
      <c r="M110" s="1"/>
      <c r="N110" s="1"/>
      <c r="O110" s="1"/>
      <c r="P110" s="1"/>
      <c r="Q110" s="1"/>
      <c r="R110" s="1"/>
      <c r="S110" s="1"/>
      <c r="T110" s="1"/>
      <c r="U110" s="10"/>
      <c r="V110" s="8"/>
      <c r="W110" s="1"/>
      <c r="X110" s="1"/>
      <c r="Y110" s="1"/>
    </row>
    <row r="111" spans="1:25" ht="12.75">
      <c r="A111" s="21"/>
      <c r="B111" s="1" t="s">
        <v>47</v>
      </c>
      <c r="D111" s="1"/>
      <c r="E111" s="1" t="s">
        <v>160</v>
      </c>
      <c r="F111" s="1"/>
      <c r="G111" s="1"/>
      <c r="H111" s="1"/>
      <c r="I111" s="1"/>
      <c r="J111" s="1"/>
      <c r="K111" s="1"/>
      <c r="L111" s="9"/>
      <c r="M111" s="1"/>
      <c r="N111" s="1"/>
      <c r="O111" s="1"/>
      <c r="P111" s="1"/>
      <c r="Q111" s="1"/>
      <c r="R111" s="1"/>
      <c r="S111" s="1"/>
      <c r="T111" s="1"/>
      <c r="U111" s="10"/>
      <c r="V111" s="8"/>
      <c r="W111" s="1"/>
      <c r="X111" s="1"/>
      <c r="Y111" s="1"/>
    </row>
    <row r="112" spans="1:25" ht="12.75">
      <c r="A112" s="21"/>
      <c r="B112" s="1" t="s">
        <v>48</v>
      </c>
      <c r="D112" s="1"/>
      <c r="E112" s="1" t="s">
        <v>51</v>
      </c>
      <c r="F112" s="1"/>
      <c r="G112" s="1"/>
      <c r="H112" s="1"/>
      <c r="I112" s="1"/>
      <c r="J112" s="1"/>
      <c r="K112" s="1"/>
      <c r="L112" s="9"/>
      <c r="M112" s="1"/>
      <c r="N112" s="1"/>
      <c r="O112" s="1"/>
      <c r="P112" s="1"/>
      <c r="Q112" s="1"/>
      <c r="R112" s="1"/>
      <c r="S112" s="1"/>
      <c r="T112" s="1"/>
      <c r="U112" s="10"/>
      <c r="V112" s="8"/>
      <c r="W112" s="1"/>
      <c r="X112" s="1"/>
      <c r="Y112" s="1"/>
    </row>
    <row r="113" spans="1:25" ht="12.75">
      <c r="A113" s="21"/>
      <c r="B113" s="1" t="s">
        <v>49</v>
      </c>
      <c r="D113" s="1"/>
      <c r="E113" s="1" t="s">
        <v>130</v>
      </c>
      <c r="F113" s="1"/>
      <c r="G113" s="1"/>
      <c r="H113" s="1"/>
      <c r="I113" s="1"/>
      <c r="J113" s="1"/>
      <c r="K113" s="1"/>
      <c r="L113" s="9"/>
      <c r="M113" s="1"/>
      <c r="N113" s="1"/>
      <c r="O113" s="1"/>
      <c r="P113" s="1"/>
      <c r="Q113" s="1"/>
      <c r="R113" s="1"/>
      <c r="S113" s="1"/>
      <c r="T113" s="1"/>
      <c r="U113" s="10"/>
      <c r="V113" s="8"/>
      <c r="W113" s="1"/>
      <c r="X113" s="1"/>
      <c r="Y113" s="1"/>
    </row>
    <row r="114" spans="1:25" ht="12.75">
      <c r="A114" s="21"/>
      <c r="B114" s="1" t="s">
        <v>50</v>
      </c>
      <c r="D114" s="1"/>
      <c r="E114" s="1" t="s">
        <v>83</v>
      </c>
      <c r="F114" s="1"/>
      <c r="G114" s="1"/>
      <c r="H114" s="1"/>
      <c r="I114" s="1"/>
      <c r="J114" s="1"/>
      <c r="K114" s="1"/>
      <c r="L114" s="9"/>
      <c r="M114" s="1"/>
      <c r="N114" s="1"/>
      <c r="O114" s="1"/>
      <c r="P114" s="1"/>
      <c r="Q114" s="1"/>
      <c r="R114" s="1"/>
      <c r="S114" s="1"/>
      <c r="T114" s="1"/>
      <c r="U114" s="10"/>
      <c r="V114" s="8"/>
      <c r="W114" s="1"/>
      <c r="X114" s="1"/>
      <c r="Y114" s="1"/>
    </row>
    <row r="115" spans="1:25" ht="3.75" customHeight="1">
      <c r="A115" s="21"/>
      <c r="D115" s="1"/>
      <c r="E115" s="1"/>
      <c r="F115" s="1"/>
      <c r="G115" s="1"/>
      <c r="H115" s="1"/>
      <c r="I115" s="1"/>
      <c r="J115" s="1"/>
      <c r="K115" s="1"/>
      <c r="L115" s="9"/>
      <c r="M115" s="1"/>
      <c r="N115" s="1"/>
      <c r="O115" s="1"/>
      <c r="P115" s="1"/>
      <c r="Q115" s="1"/>
      <c r="R115" s="1"/>
      <c r="S115" s="1"/>
      <c r="T115" s="1"/>
      <c r="U115" s="10"/>
      <c r="V115" s="8"/>
      <c r="W115" s="1"/>
      <c r="X115" s="1"/>
      <c r="Y115" s="1"/>
    </row>
  </sheetData>
  <sheetProtection/>
  <printOptions horizontalCentered="1"/>
  <pageMargins left="0" right="0" top="0.92" bottom="0.71" header="0.5" footer="0.5"/>
  <pageSetup firstPageNumber="1" useFirstPageNumber="1" fitToHeight="0" fitToWidth="1" horizontalDpi="600" verticalDpi="600" orientation="landscape" scale="83" r:id="rId1"/>
  <headerFooter alignWithMargins="0">
    <oddHeader>&amp;C&amp;"Arial,Bold"&amp;12Racial Composition of School Enrollment&amp;"Arial,Regular"&amp;10
October 1, 2012</oddHeader>
    <oddFooter>&amp;L&amp;F&amp;CDes Moines Public Schools&amp;R &amp;P</oddFooter>
  </headerFooter>
  <rowBreaks count="2" manualBreakCount="2">
    <brk id="42" max="255" man="1"/>
    <brk id="86" max="255" man="1"/>
  </rowBreaks>
  <colBreaks count="1" manualBreakCount="1">
    <brk id="1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1.7109375" style="0" bestFit="1" customWidth="1"/>
    <col min="2" max="2" width="5.28125" style="5" customWidth="1"/>
    <col min="3" max="3" width="11.57421875" style="0" customWidth="1"/>
    <col min="4" max="4" width="9.7109375" style="0" bestFit="1" customWidth="1"/>
    <col min="5" max="5" width="8.28125" style="0" bestFit="1" customWidth="1"/>
    <col min="6" max="7" width="8.7109375" style="0" bestFit="1" customWidth="1"/>
    <col min="8" max="9" width="8.7109375" style="0" customWidth="1"/>
    <col min="10" max="10" width="10.8515625" style="0" bestFit="1" customWidth="1"/>
    <col min="11" max="11" width="1.7109375" style="25" bestFit="1" customWidth="1"/>
  </cols>
  <sheetData>
    <row r="1" spans="3:11" s="36" customFormat="1" ht="51.75" customHeight="1">
      <c r="C1" s="37" t="s">
        <v>107</v>
      </c>
      <c r="D1" s="37" t="s">
        <v>108</v>
      </c>
      <c r="E1" s="37" t="s">
        <v>164</v>
      </c>
      <c r="F1" s="37" t="s">
        <v>110</v>
      </c>
      <c r="G1" s="37" t="s">
        <v>111</v>
      </c>
      <c r="H1" s="37" t="s">
        <v>156</v>
      </c>
      <c r="I1" s="37" t="s">
        <v>166</v>
      </c>
      <c r="J1" s="37" t="s">
        <v>112</v>
      </c>
      <c r="K1" s="25" t="s">
        <v>72</v>
      </c>
    </row>
    <row r="2" spans="2:10" ht="12.75">
      <c r="B2" s="5">
        <v>1999</v>
      </c>
      <c r="C2" s="31">
        <v>4694</v>
      </c>
      <c r="D2" s="31">
        <v>221</v>
      </c>
      <c r="E2" s="31">
        <v>1519</v>
      </c>
      <c r="F2" s="31">
        <v>2365</v>
      </c>
      <c r="G2" s="31">
        <v>23378</v>
      </c>
      <c r="H2" s="31"/>
      <c r="I2" s="31"/>
      <c r="J2" s="31">
        <f>#N/A</f>
        <v>32177</v>
      </c>
    </row>
    <row r="3" spans="2:10" ht="12.75">
      <c r="B3" s="5">
        <v>2000</v>
      </c>
      <c r="C3" s="31">
        <v>4777</v>
      </c>
      <c r="D3" s="31">
        <v>212</v>
      </c>
      <c r="E3" s="31">
        <v>1518</v>
      </c>
      <c r="F3" s="31">
        <v>2684</v>
      </c>
      <c r="G3" s="31">
        <v>23268</v>
      </c>
      <c r="H3" s="31"/>
      <c r="I3" s="31"/>
      <c r="J3" s="31">
        <f>#N/A</f>
        <v>32459</v>
      </c>
    </row>
    <row r="4" spans="2:10" ht="12.75">
      <c r="B4" s="5">
        <v>2001</v>
      </c>
      <c r="C4" s="31">
        <v>4881</v>
      </c>
      <c r="D4" s="31">
        <v>224</v>
      </c>
      <c r="E4" s="31">
        <v>1450</v>
      </c>
      <c r="F4" s="31">
        <v>3079</v>
      </c>
      <c r="G4" s="31">
        <v>23062</v>
      </c>
      <c r="H4" s="31"/>
      <c r="I4" s="31"/>
      <c r="J4" s="31">
        <f>#N/A</f>
        <v>32696</v>
      </c>
    </row>
    <row r="5" spans="2:10" ht="12.75">
      <c r="B5" s="5">
        <v>2002</v>
      </c>
      <c r="C5" s="31">
        <v>4842</v>
      </c>
      <c r="D5" s="31">
        <v>215</v>
      </c>
      <c r="E5" s="31">
        <v>1482</v>
      </c>
      <c r="F5" s="31">
        <v>3440</v>
      </c>
      <c r="G5" s="31">
        <v>22199</v>
      </c>
      <c r="H5" s="31"/>
      <c r="I5" s="31"/>
      <c r="J5" s="31">
        <f>#N/A</f>
        <v>32178</v>
      </c>
    </row>
    <row r="6" spans="2:10" ht="12.75">
      <c r="B6" s="5">
        <v>2003</v>
      </c>
      <c r="C6" s="31">
        <v>4920</v>
      </c>
      <c r="D6" s="31">
        <v>213</v>
      </c>
      <c r="E6" s="31">
        <v>1454</v>
      </c>
      <c r="F6" s="31">
        <v>3866</v>
      </c>
      <c r="G6" s="31">
        <v>21415</v>
      </c>
      <c r="H6" s="31"/>
      <c r="I6" s="31"/>
      <c r="J6" s="31">
        <f>#N/A</f>
        <v>31868</v>
      </c>
    </row>
    <row r="7" spans="2:10" ht="12.75">
      <c r="B7" s="5">
        <v>2004</v>
      </c>
      <c r="C7" s="31">
        <v>5038</v>
      </c>
      <c r="D7" s="31">
        <v>201</v>
      </c>
      <c r="E7" s="31">
        <v>1471</v>
      </c>
      <c r="F7" s="31">
        <v>4192</v>
      </c>
      <c r="G7" s="31">
        <v>20879</v>
      </c>
      <c r="H7" s="31"/>
      <c r="I7" s="31"/>
      <c r="J7" s="31">
        <f>#N/A</f>
        <v>31781</v>
      </c>
    </row>
    <row r="8" spans="2:10" ht="12.75">
      <c r="B8" s="5">
        <v>2005</v>
      </c>
      <c r="C8" s="31">
        <v>5193</v>
      </c>
      <c r="D8" s="31">
        <v>177</v>
      </c>
      <c r="E8" s="31">
        <v>1468</v>
      </c>
      <c r="F8" s="31">
        <v>4449</v>
      </c>
      <c r="G8" s="31">
        <v>20091</v>
      </c>
      <c r="H8" s="31"/>
      <c r="I8" s="31"/>
      <c r="J8" s="31">
        <f>#N/A</f>
        <v>31378</v>
      </c>
    </row>
    <row r="9" spans="2:10" ht="12.75">
      <c r="B9" s="5">
        <v>2006</v>
      </c>
      <c r="C9" s="31">
        <v>5275</v>
      </c>
      <c r="D9" s="31">
        <v>176</v>
      </c>
      <c r="E9" s="31">
        <v>1441</v>
      </c>
      <c r="F9" s="31">
        <v>4576</v>
      </c>
      <c r="G9" s="31">
        <v>19488</v>
      </c>
      <c r="H9" s="31"/>
      <c r="I9" s="31"/>
      <c r="J9" s="31">
        <f>#N/A</f>
        <v>30956</v>
      </c>
    </row>
    <row r="10" spans="2:10" ht="12.75">
      <c r="B10" s="5">
        <v>2007</v>
      </c>
      <c r="C10" s="31">
        <v>5521</v>
      </c>
      <c r="D10" s="31">
        <v>179</v>
      </c>
      <c r="E10" s="31">
        <v>1505</v>
      </c>
      <c r="F10" s="31">
        <v>4885</v>
      </c>
      <c r="G10" s="31">
        <v>18864</v>
      </c>
      <c r="H10" s="31"/>
      <c r="I10" s="31"/>
      <c r="J10" s="31">
        <f>#N/A</f>
        <v>30954</v>
      </c>
    </row>
    <row r="11" spans="2:10" ht="15">
      <c r="B11" s="5">
        <v>2008</v>
      </c>
      <c r="C11" s="14">
        <v>5958</v>
      </c>
      <c r="D11" s="14">
        <v>162</v>
      </c>
      <c r="E11" s="14">
        <v>1678</v>
      </c>
      <c r="F11" s="14">
        <v>5286</v>
      </c>
      <c r="G11" s="14">
        <v>18649</v>
      </c>
      <c r="H11" s="50"/>
      <c r="I11" s="50"/>
      <c r="J11" s="31">
        <f>#N/A</f>
        <v>31733</v>
      </c>
    </row>
    <row r="12" spans="2:10" ht="12.75">
      <c r="B12" s="5">
        <v>2009</v>
      </c>
      <c r="C12" s="14">
        <v>5387</v>
      </c>
      <c r="D12" s="14">
        <v>136</v>
      </c>
      <c r="E12" s="14">
        <v>1652</v>
      </c>
      <c r="F12" s="14">
        <v>6416</v>
      </c>
      <c r="G12" s="14">
        <v>16410</v>
      </c>
      <c r="H12" s="14">
        <v>42</v>
      </c>
      <c r="I12" s="14">
        <v>1881</v>
      </c>
      <c r="J12" s="26">
        <f>SUM(C12:I12)</f>
        <v>31924</v>
      </c>
    </row>
    <row r="13" spans="2:10" ht="12.75">
      <c r="B13" s="5">
        <v>2010</v>
      </c>
      <c r="C13" s="48">
        <v>5354</v>
      </c>
      <c r="D13" s="48">
        <v>130</v>
      </c>
      <c r="E13" s="48">
        <v>1770</v>
      </c>
      <c r="F13" s="48">
        <v>6701</v>
      </c>
      <c r="G13" s="48">
        <v>15953</v>
      </c>
      <c r="H13" s="48">
        <v>43</v>
      </c>
      <c r="I13" s="48">
        <v>1965</v>
      </c>
      <c r="J13" s="49">
        <f>SUM(C13:I13)</f>
        <v>31916</v>
      </c>
    </row>
    <row r="14" spans="2:10" ht="12.75">
      <c r="B14" s="5">
        <v>2011</v>
      </c>
      <c r="C14" s="48">
        <v>5453</v>
      </c>
      <c r="D14" s="48">
        <v>126</v>
      </c>
      <c r="E14" s="48">
        <v>2019</v>
      </c>
      <c r="F14" s="48">
        <v>7034</v>
      </c>
      <c r="G14" s="48">
        <v>15405</v>
      </c>
      <c r="H14" s="48">
        <v>49</v>
      </c>
      <c r="I14" s="48">
        <v>2004</v>
      </c>
      <c r="J14" s="58">
        <f>SUM(C14:I14)</f>
        <v>32090</v>
      </c>
    </row>
    <row r="15" spans="2:10" ht="12.75">
      <c r="B15" s="5">
        <v>2012</v>
      </c>
      <c r="C15" s="14">
        <v>5634</v>
      </c>
      <c r="D15" s="14">
        <v>142</v>
      </c>
      <c r="E15" s="14">
        <v>2188</v>
      </c>
      <c r="F15" s="14">
        <v>7417</v>
      </c>
      <c r="G15" s="14">
        <v>15245</v>
      </c>
      <c r="H15" s="14">
        <v>48</v>
      </c>
      <c r="I15" s="14">
        <v>2070</v>
      </c>
      <c r="J15" s="31">
        <f>SUM(C15:I15)</f>
        <v>32744</v>
      </c>
    </row>
    <row r="16" spans="2:10" ht="15">
      <c r="B16" s="5">
        <v>2013</v>
      </c>
      <c r="C16" s="19">
        <v>5792</v>
      </c>
      <c r="D16" s="19">
        <v>154</v>
      </c>
      <c r="E16" s="19">
        <v>2293</v>
      </c>
      <c r="F16" s="19">
        <v>7765</v>
      </c>
      <c r="G16" s="19">
        <v>14894</v>
      </c>
      <c r="H16" s="19">
        <v>51</v>
      </c>
      <c r="I16" s="19">
        <v>2122</v>
      </c>
      <c r="J16" s="64">
        <f>SUM(C16:I16)</f>
        <v>33071</v>
      </c>
    </row>
    <row r="17" ht="9" customHeight="1"/>
    <row r="18" spans="3:11" ht="51">
      <c r="C18" s="37" t="s">
        <v>107</v>
      </c>
      <c r="D18" s="37" t="s">
        <v>108</v>
      </c>
      <c r="E18" s="37" t="s">
        <v>109</v>
      </c>
      <c r="F18" s="37" t="s">
        <v>110</v>
      </c>
      <c r="G18" s="37" t="s">
        <v>111</v>
      </c>
      <c r="H18" s="37" t="s">
        <v>156</v>
      </c>
      <c r="I18" s="37" t="s">
        <v>166</v>
      </c>
      <c r="J18" s="37" t="s">
        <v>112</v>
      </c>
      <c r="K18" s="25" t="s">
        <v>72</v>
      </c>
    </row>
    <row r="19" spans="2:10" ht="12.75">
      <c r="B19" s="5">
        <v>1999</v>
      </c>
      <c r="C19" s="12">
        <f>#N/A</f>
        <v>0.14588059794262984</v>
      </c>
      <c r="D19" s="12">
        <f>#N/A</f>
        <v>0.00686825993722224</v>
      </c>
      <c r="E19" s="12">
        <f>#N/A</f>
        <v>0.0472076327811791</v>
      </c>
      <c r="F19" s="12">
        <f>#N/A</f>
        <v>0.07349970475805699</v>
      </c>
      <c r="G19" s="12">
        <f>#N/A</f>
        <v>0.7265438045809118</v>
      </c>
      <c r="H19" s="12"/>
      <c r="I19" s="12"/>
      <c r="J19" s="12">
        <f>#N/A</f>
        <v>1</v>
      </c>
    </row>
    <row r="20" spans="2:10" ht="12.75">
      <c r="B20" s="5">
        <v>2000</v>
      </c>
      <c r="C20" s="12">
        <f>#N/A</f>
        <v>0.14717027634862442</v>
      </c>
      <c r="D20" s="12">
        <f>#N/A</f>
        <v>0.006531316429957793</v>
      </c>
      <c r="E20" s="12">
        <f>#N/A</f>
        <v>0.04676669028620722</v>
      </c>
      <c r="F20" s="12">
        <f>#N/A</f>
        <v>0.08268893065097507</v>
      </c>
      <c r="G20" s="12">
        <f>#N/A</f>
        <v>0.7168427862842355</v>
      </c>
      <c r="H20" s="12"/>
      <c r="I20" s="12"/>
      <c r="J20" s="12">
        <f>#N/A</f>
        <v>1</v>
      </c>
    </row>
    <row r="21" spans="2:10" ht="12.75">
      <c r="B21" s="5">
        <v>2001</v>
      </c>
      <c r="C21" s="12">
        <f>#N/A</f>
        <v>0.14928431612429655</v>
      </c>
      <c r="D21" s="12">
        <f>#N/A</f>
        <v>0.0068509909469048206</v>
      </c>
      <c r="E21" s="12">
        <f>#N/A</f>
        <v>0.04434793246880352</v>
      </c>
      <c r="F21" s="12">
        <f>#N/A</f>
        <v>0.0941705407389283</v>
      </c>
      <c r="G21" s="12">
        <f>#N/A</f>
        <v>0.7053462197210668</v>
      </c>
      <c r="H21" s="12"/>
      <c r="I21" s="12"/>
      <c r="J21" s="12">
        <f>#N/A</f>
        <v>1</v>
      </c>
    </row>
    <row r="22" spans="2:10" ht="12.75">
      <c r="B22" s="5">
        <v>2002</v>
      </c>
      <c r="C22" s="12">
        <f>#N/A</f>
        <v>0.15047548014171172</v>
      </c>
      <c r="D22" s="12">
        <f>#N/A</f>
        <v>0.006681583690720368</v>
      </c>
      <c r="E22" s="12">
        <f>#N/A</f>
        <v>0.04605631176580272</v>
      </c>
      <c r="F22" s="12">
        <f>#N/A</f>
        <v>0.10690533905152588</v>
      </c>
      <c r="G22" s="12">
        <f>#N/A</f>
        <v>0.6898812853502393</v>
      </c>
      <c r="H22" s="12"/>
      <c r="I22" s="12"/>
      <c r="J22" s="12">
        <f>#N/A</f>
        <v>1</v>
      </c>
    </row>
    <row r="23" spans="2:10" ht="12.75">
      <c r="B23" s="5">
        <v>2003</v>
      </c>
      <c r="C23" s="12">
        <f>#N/A</f>
        <v>0.15438684573867203</v>
      </c>
      <c r="D23" s="12">
        <f>#N/A</f>
        <v>0.00668382076063763</v>
      </c>
      <c r="E23" s="12">
        <f>#N/A</f>
        <v>0.04562570603740429</v>
      </c>
      <c r="F23" s="12">
        <f>#N/A</f>
        <v>0.12131291577758253</v>
      </c>
      <c r="G23" s="12">
        <f>#N/A</f>
        <v>0.6719907116857036</v>
      </c>
      <c r="H23" s="12"/>
      <c r="I23" s="12"/>
      <c r="J23" s="12">
        <f>#N/A</f>
        <v>1</v>
      </c>
    </row>
    <row r="24" spans="2:10" ht="12.75">
      <c r="B24" s="5">
        <v>2004</v>
      </c>
      <c r="C24" s="12">
        <f>#N/A</f>
        <v>0.15852238759006954</v>
      </c>
      <c r="D24" s="12">
        <f>#N/A</f>
        <v>0.006324533526320758</v>
      </c>
      <c r="E24" s="12">
        <f>#N/A</f>
        <v>0.046285516503571315</v>
      </c>
      <c r="F24" s="12">
        <f>#N/A</f>
        <v>0.1319027091658538</v>
      </c>
      <c r="G24" s="12">
        <f>#N/A</f>
        <v>0.6569648532141846</v>
      </c>
      <c r="H24" s="12"/>
      <c r="I24" s="12"/>
      <c r="J24" s="12">
        <f>#N/A</f>
        <v>1</v>
      </c>
    </row>
    <row r="25" spans="2:10" ht="12.75">
      <c r="B25" s="5">
        <v>2005</v>
      </c>
      <c r="C25" s="12">
        <f>#N/A</f>
        <v>0.16549811970170183</v>
      </c>
      <c r="D25" s="12">
        <f>#N/A</f>
        <v>0.005640894894512079</v>
      </c>
      <c r="E25" s="12">
        <f>#N/A</f>
        <v>0.04678437121550131</v>
      </c>
      <c r="F25" s="12">
        <f>#N/A</f>
        <v>0.14178723946714258</v>
      </c>
      <c r="G25" s="12">
        <f>#N/A</f>
        <v>0.6402893747211422</v>
      </c>
      <c r="H25" s="12"/>
      <c r="I25" s="12"/>
      <c r="J25" s="12">
        <f>#N/A</f>
        <v>1</v>
      </c>
    </row>
    <row r="26" spans="2:10" ht="12.75">
      <c r="B26" s="5">
        <v>2006</v>
      </c>
      <c r="C26" s="12">
        <f>#N/A</f>
        <v>0.1704031528621269</v>
      </c>
      <c r="D26" s="12">
        <f>#N/A</f>
        <v>0.0056854890812766505</v>
      </c>
      <c r="E26" s="12">
        <f>#N/A</f>
        <v>0.04654994185295258</v>
      </c>
      <c r="F26" s="12">
        <f>#N/A</f>
        <v>0.14782271611319292</v>
      </c>
      <c r="G26" s="12">
        <f>#N/A</f>
        <v>0.629538700090451</v>
      </c>
      <c r="H26" s="12"/>
      <c r="I26" s="12"/>
      <c r="J26" s="12">
        <f>#N/A</f>
        <v>1</v>
      </c>
    </row>
    <row r="27" spans="2:10" ht="12.75">
      <c r="B27" s="5">
        <v>2007</v>
      </c>
      <c r="C27" s="12">
        <f>#N/A</f>
        <v>0.1783614395554694</v>
      </c>
      <c r="D27" s="12">
        <f>#N/A</f>
        <v>0.005782774439490857</v>
      </c>
      <c r="E27" s="12">
        <f>#N/A</f>
        <v>0.04862053369516056</v>
      </c>
      <c r="F27" s="12">
        <f>#N/A</f>
        <v>0.15781482199392646</v>
      </c>
      <c r="G27" s="12">
        <f>#N/A</f>
        <v>0.6094204303159527</v>
      </c>
      <c r="H27" s="12"/>
      <c r="I27" s="12"/>
      <c r="J27" s="12">
        <f>#N/A</f>
        <v>1</v>
      </c>
    </row>
    <row r="28" spans="2:10" ht="12.75">
      <c r="B28" s="5">
        <v>2008</v>
      </c>
      <c r="C28" s="12">
        <f>#N/A</f>
        <v>0.1877540730469858</v>
      </c>
      <c r="D28" s="12">
        <f>#N/A</f>
        <v>0.005105095641760943</v>
      </c>
      <c r="E28" s="12">
        <f>#N/A</f>
        <v>0.052878706709104085</v>
      </c>
      <c r="F28" s="12">
        <f>#N/A</f>
        <v>0.16657738001449596</v>
      </c>
      <c r="G28" s="12">
        <f>#N/A</f>
        <v>0.5876847445876532</v>
      </c>
      <c r="H28" s="12"/>
      <c r="I28" s="12"/>
      <c r="J28" s="12">
        <f>#N/A</f>
        <v>1</v>
      </c>
    </row>
    <row r="29" spans="2:10" ht="12.75">
      <c r="B29" s="5">
        <v>2009</v>
      </c>
      <c r="C29" s="12">
        <f>#N/A</f>
        <v>0.16874451823079814</v>
      </c>
      <c r="D29" s="12">
        <f>#N/A</f>
        <v>0.0042601177797268516</v>
      </c>
      <c r="E29" s="12">
        <f>#N/A</f>
        <v>0.051747901265505575</v>
      </c>
      <c r="F29" s="12">
        <f>#N/A</f>
        <v>0.20097732113770203</v>
      </c>
      <c r="G29" s="12">
        <f>#N/A</f>
        <v>0.5140333291567473</v>
      </c>
      <c r="H29" s="12">
        <v>0.001</v>
      </c>
      <c r="I29" s="12">
        <v>0.059</v>
      </c>
      <c r="J29" s="12">
        <v>1</v>
      </c>
    </row>
    <row r="30" spans="2:10" ht="12.75">
      <c r="B30" s="5">
        <v>2010</v>
      </c>
      <c r="C30" s="45">
        <f>#N/A</f>
        <v>0.16775285123449055</v>
      </c>
      <c r="D30" s="45">
        <f>#N/A</f>
        <v>0.004073192129339516</v>
      </c>
      <c r="E30" s="45">
        <f>#N/A</f>
        <v>0.05545807745331495</v>
      </c>
      <c r="F30" s="45">
        <f>#N/A</f>
        <v>0.20995738814387768</v>
      </c>
      <c r="G30" s="45">
        <f>#N/A</f>
        <v>0.4998433387642562</v>
      </c>
      <c r="H30" s="45">
        <f>H13/J13</f>
        <v>0.0013472866273969168</v>
      </c>
      <c r="I30" s="45">
        <f>I13/J13</f>
        <v>0.06156786564732423</v>
      </c>
      <c r="J30" s="45">
        <f>J13/J13</f>
        <v>1</v>
      </c>
    </row>
    <row r="31" spans="2:10" ht="12.75">
      <c r="B31" s="5">
        <v>2011</v>
      </c>
      <c r="C31" s="45">
        <f>#N/A</f>
        <v>0.16992832658148957</v>
      </c>
      <c r="D31" s="45">
        <f>#N/A</f>
        <v>0.0039264568401371144</v>
      </c>
      <c r="E31" s="45">
        <f>#N/A</f>
        <v>0.06291679650981614</v>
      </c>
      <c r="F31" s="45">
        <f>#N/A</f>
        <v>0.21919601121844812</v>
      </c>
      <c r="G31" s="45">
        <f>#N/A</f>
        <v>0.4800560922405734</v>
      </c>
      <c r="H31" s="45">
        <f>H14/J14</f>
        <v>0.0015269554378311001</v>
      </c>
      <c r="I31" s="45">
        <f>I14/J14</f>
        <v>0.06244936117170458</v>
      </c>
      <c r="J31" s="45">
        <f>J14/J14</f>
        <v>1</v>
      </c>
    </row>
    <row r="32" spans="2:10" ht="12.75">
      <c r="B32" s="5">
        <v>2012</v>
      </c>
      <c r="C32" s="45">
        <v>0.17513833872577184</v>
      </c>
      <c r="D32" s="45">
        <v>0.004656647818330259</v>
      </c>
      <c r="E32" s="45">
        <v>0.06933567173656678</v>
      </c>
      <c r="F32" s="45">
        <v>0.2347978591515225</v>
      </c>
      <c r="G32" s="45">
        <v>0.4503643675727979</v>
      </c>
      <c r="H32" s="45">
        <v>0.0015421366151613196</v>
      </c>
      <c r="I32" s="45">
        <v>0.06416497837984941</v>
      </c>
      <c r="J32" s="45">
        <f>SUM(C32:I32)</f>
        <v>1</v>
      </c>
    </row>
    <row r="33" spans="3:10" ht="12.75">
      <c r="C33" s="45"/>
      <c r="D33" s="45"/>
      <c r="E33" s="45"/>
      <c r="F33" s="45"/>
      <c r="G33" s="45"/>
      <c r="H33" s="45"/>
      <c r="I33" s="45"/>
      <c r="J33" s="45"/>
    </row>
    <row r="34" spans="3:10" ht="12.75">
      <c r="C34" s="45"/>
      <c r="D34" s="45"/>
      <c r="E34" s="45"/>
      <c r="F34" s="45"/>
      <c r="G34" s="45"/>
      <c r="H34" s="45"/>
      <c r="I34" s="45"/>
      <c r="J34" s="45"/>
    </row>
    <row r="35" spans="1:10" ht="12.75">
      <c r="A35" s="35" t="s">
        <v>72</v>
      </c>
      <c r="B35" s="25" t="s">
        <v>183</v>
      </c>
      <c r="C35" s="25"/>
      <c r="D35" s="25"/>
      <c r="E35" s="25"/>
      <c r="F35" s="25"/>
      <c r="G35" s="25"/>
      <c r="H35" s="25"/>
      <c r="I35" s="25"/>
      <c r="J35" s="25"/>
    </row>
    <row r="36" spans="1:10" ht="6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2" ht="12.75">
      <c r="A37" s="25" t="s">
        <v>72</v>
      </c>
      <c r="B37" s="5" t="s">
        <v>165</v>
      </c>
    </row>
    <row r="38" spans="1:2" ht="12.75">
      <c r="A38" s="25" t="s">
        <v>72</v>
      </c>
      <c r="B38" s="5" t="s">
        <v>167</v>
      </c>
    </row>
  </sheetData>
  <sheetProtection/>
  <printOptions horizontalCentered="1" verticalCentered="1"/>
  <pageMargins left="0.25" right="0.25" top="0.25" bottom="0.25" header="0.3" footer="0.3"/>
  <pageSetup horizontalDpi="600" verticalDpi="600" orientation="landscape" r:id="rId1"/>
  <headerFooter alignWithMargins="0">
    <oddHeader>&amp;C&amp;"Arial,Bold"&amp;12Racial Composition of School Enrollment
1999-2012</oddHeader>
    <oddFooter>&amp;L&amp;F&amp;CDes Moines Public Schools&amp;R&amp;P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zoomScalePageLayoutView="0" workbookViewId="0" topLeftCell="A80">
      <selection activeCell="F115" sqref="F115"/>
    </sheetView>
  </sheetViews>
  <sheetFormatPr defaultColWidth="9.140625" defaultRowHeight="12.75"/>
  <cols>
    <col min="1" max="1" width="4.7109375" style="5" customWidth="1"/>
    <col min="2" max="2" width="30.28125" style="0" customWidth="1"/>
    <col min="3" max="15" width="4.421875" style="0" customWidth="1"/>
    <col min="16" max="16" width="6.7109375" style="31" customWidth="1"/>
    <col min="17" max="17" width="5.7109375" style="0" customWidth="1"/>
  </cols>
  <sheetData>
    <row r="1" spans="2:16" ht="12.75">
      <c r="B1" s="25"/>
      <c r="C1" s="5" t="s">
        <v>85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24" t="s">
        <v>3</v>
      </c>
    </row>
    <row r="2" spans="1:256" ht="12.75">
      <c r="A2" s="5">
        <v>2013</v>
      </c>
      <c r="B2" s="5" t="s">
        <v>86</v>
      </c>
      <c r="C2">
        <v>413</v>
      </c>
      <c r="D2">
        <v>482</v>
      </c>
      <c r="E2">
        <v>458</v>
      </c>
      <c r="F2">
        <v>423</v>
      </c>
      <c r="G2">
        <v>379</v>
      </c>
      <c r="H2">
        <v>310</v>
      </c>
      <c r="I2">
        <v>215</v>
      </c>
      <c r="J2">
        <v>168</v>
      </c>
      <c r="K2">
        <v>140</v>
      </c>
      <c r="L2">
        <v>90</v>
      </c>
      <c r="M2">
        <v>80</v>
      </c>
      <c r="N2">
        <v>88</v>
      </c>
      <c r="O2">
        <v>51</v>
      </c>
      <c r="P2" s="23">
        <f>SUM(C2:O2)</f>
        <v>3297</v>
      </c>
      <c r="Q2" s="5"/>
      <c r="R2" s="2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6"/>
      <c r="AG2" s="5"/>
      <c r="AH2" s="2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26"/>
      <c r="AW2" s="5"/>
      <c r="AX2" s="2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26"/>
      <c r="BM2" s="5"/>
      <c r="BN2" s="2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26"/>
      <c r="CC2" s="5"/>
      <c r="CD2" s="2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26"/>
      <c r="CS2" s="5"/>
      <c r="CT2" s="2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26"/>
      <c r="DI2" s="5"/>
      <c r="DJ2" s="2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26"/>
      <c r="DY2" s="5"/>
      <c r="DZ2" s="2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26"/>
      <c r="EO2" s="5"/>
      <c r="EP2" s="2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26"/>
      <c r="FE2" s="5"/>
      <c r="FF2" s="2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26"/>
      <c r="FU2" s="5"/>
      <c r="FV2" s="2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26"/>
      <c r="GK2" s="5"/>
      <c r="GL2" s="2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26"/>
      <c r="HA2" s="5"/>
      <c r="HB2" s="2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26"/>
      <c r="HQ2" s="5"/>
      <c r="HR2" s="2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26"/>
      <c r="IG2" s="5"/>
      <c r="IH2" s="2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26"/>
    </row>
    <row r="3" spans="2:256" ht="12.75">
      <c r="B3" s="5" t="s">
        <v>186</v>
      </c>
      <c r="C3">
        <v>70</v>
      </c>
      <c r="D3">
        <v>81</v>
      </c>
      <c r="E3">
        <v>68</v>
      </c>
      <c r="F3">
        <v>66</v>
      </c>
      <c r="G3">
        <v>65</v>
      </c>
      <c r="H3">
        <v>51</v>
      </c>
      <c r="I3">
        <v>53</v>
      </c>
      <c r="J3">
        <v>53</v>
      </c>
      <c r="K3">
        <v>46</v>
      </c>
      <c r="L3">
        <v>34</v>
      </c>
      <c r="M3">
        <v>34</v>
      </c>
      <c r="N3">
        <v>31</v>
      </c>
      <c r="O3">
        <v>31</v>
      </c>
      <c r="P3" s="23">
        <f aca="true" t="shared" si="0" ref="P3:P10">SUM(C3:O3)</f>
        <v>683</v>
      </c>
      <c r="Q3" s="5"/>
      <c r="R3" s="2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6"/>
      <c r="AG3" s="5"/>
      <c r="AH3" s="2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26"/>
      <c r="AW3" s="5"/>
      <c r="AX3" s="2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26"/>
      <c r="BM3" s="5"/>
      <c r="BN3" s="2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26"/>
      <c r="CC3" s="5"/>
      <c r="CD3" s="2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26"/>
      <c r="CS3" s="5"/>
      <c r="CT3" s="2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26"/>
      <c r="DI3" s="5"/>
      <c r="DJ3" s="2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26"/>
      <c r="DY3" s="5"/>
      <c r="DZ3" s="2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26"/>
      <c r="EO3" s="5"/>
      <c r="EP3" s="2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26"/>
      <c r="FE3" s="5"/>
      <c r="FF3" s="2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26"/>
      <c r="FU3" s="5"/>
      <c r="FV3" s="2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26"/>
      <c r="GK3" s="5"/>
      <c r="GL3" s="2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26"/>
      <c r="HA3" s="5"/>
      <c r="HB3" s="2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26"/>
      <c r="HQ3" s="5"/>
      <c r="HR3" s="2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26"/>
      <c r="IG3" s="5"/>
      <c r="IH3" s="2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26"/>
    </row>
    <row r="4" spans="2:256" ht="12.75">
      <c r="B4" s="5" t="s">
        <v>185</v>
      </c>
      <c r="C4">
        <v>27</v>
      </c>
      <c r="D4">
        <v>25</v>
      </c>
      <c r="E4">
        <v>45</v>
      </c>
      <c r="F4">
        <v>25</v>
      </c>
      <c r="G4">
        <v>31</v>
      </c>
      <c r="H4">
        <v>24</v>
      </c>
      <c r="I4">
        <v>26</v>
      </c>
      <c r="J4">
        <v>17</v>
      </c>
      <c r="K4">
        <v>24</v>
      </c>
      <c r="L4">
        <v>27</v>
      </c>
      <c r="M4">
        <v>22</v>
      </c>
      <c r="N4">
        <v>28</v>
      </c>
      <c r="O4">
        <v>24</v>
      </c>
      <c r="P4" s="23">
        <f t="shared" si="0"/>
        <v>345</v>
      </c>
      <c r="Q4" s="5"/>
      <c r="R4" s="2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6"/>
      <c r="AG4" s="5"/>
      <c r="AH4" s="2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26"/>
      <c r="AW4" s="5"/>
      <c r="AX4" s="2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26"/>
      <c r="BM4" s="5"/>
      <c r="BN4" s="2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26"/>
      <c r="CC4" s="5"/>
      <c r="CD4" s="2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26"/>
      <c r="CS4" s="5"/>
      <c r="CT4" s="2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26"/>
      <c r="DI4" s="5"/>
      <c r="DJ4" s="2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26"/>
      <c r="DY4" s="5"/>
      <c r="DZ4" s="2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26"/>
      <c r="EO4" s="5"/>
      <c r="EP4" s="2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26"/>
      <c r="FE4" s="5"/>
      <c r="FF4" s="2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26"/>
      <c r="FU4" s="5"/>
      <c r="FV4" s="2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26"/>
      <c r="GK4" s="5"/>
      <c r="GL4" s="2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26"/>
      <c r="HA4" s="5"/>
      <c r="HB4" s="2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26"/>
      <c r="HQ4" s="5"/>
      <c r="HR4" s="2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26"/>
      <c r="IG4" s="5"/>
      <c r="IH4" s="2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26"/>
    </row>
    <row r="5" spans="2:256" ht="12.75">
      <c r="B5" s="5" t="s">
        <v>88</v>
      </c>
      <c r="C5">
        <v>28</v>
      </c>
      <c r="D5">
        <v>33</v>
      </c>
      <c r="E5">
        <v>27</v>
      </c>
      <c r="F5">
        <v>29</v>
      </c>
      <c r="G5">
        <v>27</v>
      </c>
      <c r="H5">
        <v>31</v>
      </c>
      <c r="I5">
        <v>14</v>
      </c>
      <c r="J5">
        <v>8</v>
      </c>
      <c r="K5">
        <v>4</v>
      </c>
      <c r="L5">
        <v>4</v>
      </c>
      <c r="M5">
        <v>3</v>
      </c>
      <c r="N5">
        <v>5</v>
      </c>
      <c r="O5">
        <v>14</v>
      </c>
      <c r="P5" s="23">
        <f t="shared" si="0"/>
        <v>227</v>
      </c>
      <c r="Q5" s="5"/>
      <c r="R5" s="2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6"/>
      <c r="AG5" s="5"/>
      <c r="AH5" s="2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6"/>
      <c r="AW5" s="5"/>
      <c r="AX5" s="2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26"/>
      <c r="BM5" s="5"/>
      <c r="BN5" s="2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26"/>
      <c r="CC5" s="5"/>
      <c r="CD5" s="2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26"/>
      <c r="CS5" s="5"/>
      <c r="CT5" s="2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26"/>
      <c r="DI5" s="5"/>
      <c r="DJ5" s="2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26"/>
      <c r="DY5" s="5"/>
      <c r="DZ5" s="2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26"/>
      <c r="EO5" s="5"/>
      <c r="EP5" s="2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26"/>
      <c r="FE5" s="5"/>
      <c r="FF5" s="2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26"/>
      <c r="FU5" s="5"/>
      <c r="FV5" s="2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26"/>
      <c r="GK5" s="5"/>
      <c r="GL5" s="2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26"/>
      <c r="HA5" s="5"/>
      <c r="HB5" s="2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26"/>
      <c r="HQ5" s="5"/>
      <c r="HR5" s="2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26"/>
      <c r="IG5" s="5"/>
      <c r="IH5" s="2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26"/>
    </row>
    <row r="6" spans="2:256" ht="12.75">
      <c r="B6" s="5" t="s">
        <v>89</v>
      </c>
      <c r="C6">
        <v>21</v>
      </c>
      <c r="D6">
        <v>24</v>
      </c>
      <c r="E6">
        <v>26</v>
      </c>
      <c r="F6">
        <v>23</v>
      </c>
      <c r="G6">
        <v>33</v>
      </c>
      <c r="H6">
        <v>19</v>
      </c>
      <c r="I6">
        <v>14</v>
      </c>
      <c r="J6">
        <v>10</v>
      </c>
      <c r="K6">
        <v>12</v>
      </c>
      <c r="L6">
        <v>4</v>
      </c>
      <c r="M6">
        <v>6</v>
      </c>
      <c r="N6">
        <v>5</v>
      </c>
      <c r="O6">
        <v>8</v>
      </c>
      <c r="P6" s="23">
        <f t="shared" si="0"/>
        <v>205</v>
      </c>
      <c r="Q6" s="5"/>
      <c r="R6" s="2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26"/>
      <c r="AG6" s="5"/>
      <c r="AH6" s="2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26"/>
      <c r="AW6" s="5"/>
      <c r="AX6" s="2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26"/>
      <c r="BM6" s="5"/>
      <c r="BN6" s="2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26"/>
      <c r="CC6" s="5"/>
      <c r="CD6" s="2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26"/>
      <c r="CS6" s="5"/>
      <c r="CT6" s="2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26"/>
      <c r="DI6" s="5"/>
      <c r="DJ6" s="2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26"/>
      <c r="DY6" s="5"/>
      <c r="DZ6" s="2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26"/>
      <c r="EO6" s="5"/>
      <c r="EP6" s="2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26"/>
      <c r="FE6" s="5"/>
      <c r="FF6" s="2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26"/>
      <c r="FU6" s="5"/>
      <c r="FV6" s="2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26"/>
      <c r="GK6" s="5"/>
      <c r="GL6" s="2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26"/>
      <c r="HA6" s="5"/>
      <c r="HB6" s="2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26"/>
      <c r="HQ6" s="5"/>
      <c r="HR6" s="2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26"/>
      <c r="IG6" s="5"/>
      <c r="IH6" s="2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26"/>
    </row>
    <row r="7" spans="2:256" ht="12.75">
      <c r="B7" s="5" t="s">
        <v>94</v>
      </c>
      <c r="C7">
        <v>24</v>
      </c>
      <c r="D7">
        <v>18</v>
      </c>
      <c r="E7">
        <v>29</v>
      </c>
      <c r="F7">
        <v>17</v>
      </c>
      <c r="G7">
        <v>10</v>
      </c>
      <c r="H7">
        <v>16</v>
      </c>
      <c r="I7">
        <v>21</v>
      </c>
      <c r="J7">
        <v>15</v>
      </c>
      <c r="K7">
        <v>9</v>
      </c>
      <c r="L7">
        <v>11</v>
      </c>
      <c r="M7">
        <v>10</v>
      </c>
      <c r="N7">
        <v>11</v>
      </c>
      <c r="O7">
        <v>11</v>
      </c>
      <c r="P7" s="23">
        <f t="shared" si="0"/>
        <v>202</v>
      </c>
      <c r="Q7" s="5"/>
      <c r="R7" s="2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26"/>
      <c r="AG7" s="5"/>
      <c r="AH7" s="2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26"/>
      <c r="AW7" s="5"/>
      <c r="AX7" s="2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26"/>
      <c r="BM7" s="5"/>
      <c r="BN7" s="2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6"/>
      <c r="CC7" s="5"/>
      <c r="CD7" s="2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26"/>
      <c r="CS7" s="5"/>
      <c r="CT7" s="2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26"/>
      <c r="DI7" s="5"/>
      <c r="DJ7" s="2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26"/>
      <c r="DY7" s="5"/>
      <c r="DZ7" s="2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26"/>
      <c r="EO7" s="5"/>
      <c r="EP7" s="2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26"/>
      <c r="FE7" s="5"/>
      <c r="FF7" s="2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26"/>
      <c r="FU7" s="5"/>
      <c r="FV7" s="2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26"/>
      <c r="GK7" s="5"/>
      <c r="GL7" s="2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26"/>
      <c r="HA7" s="5"/>
      <c r="HB7" s="2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26"/>
      <c r="HQ7" s="5"/>
      <c r="HR7" s="2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26"/>
      <c r="IG7" s="5"/>
      <c r="IH7" s="2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26"/>
    </row>
    <row r="8" spans="2:256" ht="12.75">
      <c r="B8" s="5" t="s">
        <v>151</v>
      </c>
      <c r="C8">
        <v>13</v>
      </c>
      <c r="D8">
        <v>15</v>
      </c>
      <c r="E8">
        <v>7</v>
      </c>
      <c r="F8">
        <v>9</v>
      </c>
      <c r="G8">
        <v>6</v>
      </c>
      <c r="H8">
        <v>5</v>
      </c>
      <c r="I8">
        <v>11</v>
      </c>
      <c r="J8">
        <v>14</v>
      </c>
      <c r="K8">
        <v>6</v>
      </c>
      <c r="L8">
        <v>10</v>
      </c>
      <c r="M8">
        <v>17</v>
      </c>
      <c r="N8">
        <v>11</v>
      </c>
      <c r="O8">
        <v>15</v>
      </c>
      <c r="P8" s="23">
        <f t="shared" si="0"/>
        <v>139</v>
      </c>
      <c r="Q8" s="5"/>
      <c r="R8" s="2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6"/>
      <c r="AG8" s="5"/>
      <c r="AH8" s="2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26"/>
      <c r="AW8" s="5"/>
      <c r="AX8" s="2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6"/>
      <c r="BM8" s="5"/>
      <c r="BN8" s="2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26"/>
      <c r="CC8" s="5"/>
      <c r="CD8" s="2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26"/>
      <c r="CS8" s="5"/>
      <c r="CT8" s="2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26"/>
      <c r="DI8" s="5"/>
      <c r="DJ8" s="2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26"/>
      <c r="DY8" s="5"/>
      <c r="DZ8" s="2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26"/>
      <c r="EO8" s="5"/>
      <c r="EP8" s="2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26"/>
      <c r="FE8" s="5"/>
      <c r="FF8" s="2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26"/>
      <c r="FU8" s="5"/>
      <c r="FV8" s="2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26"/>
      <c r="GK8" s="5"/>
      <c r="GL8" s="2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26"/>
      <c r="HA8" s="5"/>
      <c r="HB8" s="2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26"/>
      <c r="HQ8" s="5"/>
      <c r="HR8" s="2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26"/>
      <c r="IG8" s="5"/>
      <c r="IH8" s="2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26"/>
    </row>
    <row r="9" spans="2:256" ht="12.75">
      <c r="B9" s="5" t="s">
        <v>189</v>
      </c>
      <c r="C9">
        <v>15</v>
      </c>
      <c r="D9">
        <v>13</v>
      </c>
      <c r="E9">
        <v>10</v>
      </c>
      <c r="F9">
        <v>9</v>
      </c>
      <c r="G9">
        <v>17</v>
      </c>
      <c r="H9">
        <v>13</v>
      </c>
      <c r="I9">
        <v>8</v>
      </c>
      <c r="J9">
        <v>6</v>
      </c>
      <c r="K9">
        <v>4</v>
      </c>
      <c r="L9">
        <v>3</v>
      </c>
      <c r="M9">
        <v>1</v>
      </c>
      <c r="N9">
        <v>4</v>
      </c>
      <c r="O9">
        <v>0</v>
      </c>
      <c r="P9" s="23">
        <f t="shared" si="0"/>
        <v>103</v>
      </c>
      <c r="Q9" s="5"/>
      <c r="R9" s="2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6"/>
      <c r="AG9" s="5"/>
      <c r="AH9" s="2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26"/>
      <c r="AW9" s="5"/>
      <c r="AX9" s="2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26"/>
      <c r="BM9" s="5"/>
      <c r="BN9" s="2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26"/>
      <c r="CC9" s="5"/>
      <c r="CD9" s="2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26"/>
      <c r="CS9" s="5"/>
      <c r="CT9" s="2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26"/>
      <c r="DI9" s="5"/>
      <c r="DJ9" s="2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26"/>
      <c r="DY9" s="5"/>
      <c r="DZ9" s="2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26"/>
      <c r="EO9" s="5"/>
      <c r="EP9" s="2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26"/>
      <c r="FE9" s="5"/>
      <c r="FF9" s="2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26"/>
      <c r="FU9" s="5"/>
      <c r="FV9" s="2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26"/>
      <c r="GK9" s="5"/>
      <c r="GL9" s="2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26"/>
      <c r="HA9" s="5"/>
      <c r="HB9" s="2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26"/>
      <c r="HQ9" s="5"/>
      <c r="HR9" s="2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26"/>
      <c r="IG9" s="5"/>
      <c r="IH9" s="2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26"/>
    </row>
    <row r="10" spans="2:256" ht="15">
      <c r="B10" s="5" t="s">
        <v>91</v>
      </c>
      <c r="C10" s="60">
        <v>69</v>
      </c>
      <c r="D10" s="5">
        <v>60</v>
      </c>
      <c r="E10" s="5">
        <v>59</v>
      </c>
      <c r="F10" s="5">
        <v>50</v>
      </c>
      <c r="G10" s="5">
        <v>63</v>
      </c>
      <c r="H10" s="5">
        <v>52</v>
      </c>
      <c r="I10" s="5">
        <v>42</v>
      </c>
      <c r="J10" s="5">
        <v>30</v>
      </c>
      <c r="K10" s="5">
        <v>33</v>
      </c>
      <c r="L10" s="5">
        <v>29</v>
      </c>
      <c r="M10" s="5">
        <v>35</v>
      </c>
      <c r="N10" s="5">
        <v>29</v>
      </c>
      <c r="O10" s="5">
        <v>17</v>
      </c>
      <c r="P10" s="23">
        <f t="shared" si="0"/>
        <v>568</v>
      </c>
      <c r="Q10" s="5"/>
      <c r="R10" s="2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6"/>
      <c r="AG10" s="5"/>
      <c r="AH10" s="2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26"/>
      <c r="AW10" s="5"/>
      <c r="AX10" s="2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26"/>
      <c r="BM10" s="5"/>
      <c r="BN10" s="2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26"/>
      <c r="CC10" s="5"/>
      <c r="CD10" s="2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26"/>
      <c r="CS10" s="5"/>
      <c r="CT10" s="2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26"/>
      <c r="DI10" s="5"/>
      <c r="DJ10" s="2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26"/>
      <c r="DY10" s="5"/>
      <c r="DZ10" s="2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26"/>
      <c r="EO10" s="5"/>
      <c r="EP10" s="2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26"/>
      <c r="FE10" s="5"/>
      <c r="FF10" s="2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26"/>
      <c r="FU10" s="5"/>
      <c r="FV10" s="2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26"/>
      <c r="GK10" s="5"/>
      <c r="GL10" s="2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26"/>
      <c r="HA10" s="5"/>
      <c r="HB10" s="2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26"/>
      <c r="HQ10" s="5"/>
      <c r="HR10" s="2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26"/>
      <c r="IG10" s="5"/>
      <c r="IH10" s="2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26"/>
    </row>
    <row r="11" spans="2:256" ht="15">
      <c r="B11" s="5" t="s">
        <v>198</v>
      </c>
      <c r="C11" s="59">
        <f>SUM(C2:C10)</f>
        <v>680</v>
      </c>
      <c r="D11" s="59">
        <f aca="true" t="shared" si="1" ref="D11:P11">SUM(D2:D10)</f>
        <v>751</v>
      </c>
      <c r="E11" s="59">
        <f t="shared" si="1"/>
        <v>729</v>
      </c>
      <c r="F11" s="59">
        <f t="shared" si="1"/>
        <v>651</v>
      </c>
      <c r="G11" s="59">
        <f t="shared" si="1"/>
        <v>631</v>
      </c>
      <c r="H11" s="59">
        <f t="shared" si="1"/>
        <v>521</v>
      </c>
      <c r="I11" s="59">
        <f t="shared" si="1"/>
        <v>404</v>
      </c>
      <c r="J11" s="59">
        <f t="shared" si="1"/>
        <v>321</v>
      </c>
      <c r="K11" s="59">
        <f t="shared" si="1"/>
        <v>278</v>
      </c>
      <c r="L11" s="59">
        <f t="shared" si="1"/>
        <v>212</v>
      </c>
      <c r="M11" s="59">
        <f t="shared" si="1"/>
        <v>208</v>
      </c>
      <c r="N11" s="59">
        <f t="shared" si="1"/>
        <v>212</v>
      </c>
      <c r="O11" s="59">
        <f t="shared" si="1"/>
        <v>171</v>
      </c>
      <c r="P11" s="59">
        <f t="shared" si="1"/>
        <v>5769</v>
      </c>
      <c r="Q11" s="5"/>
      <c r="R11" s="2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26"/>
      <c r="AG11" s="5"/>
      <c r="AH11" s="2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26"/>
      <c r="AW11" s="5"/>
      <c r="AX11" s="2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26"/>
      <c r="BM11" s="5"/>
      <c r="BN11" s="2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26"/>
      <c r="CC11" s="5"/>
      <c r="CD11" s="2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26"/>
      <c r="CS11" s="5"/>
      <c r="CT11" s="2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26"/>
      <c r="DI11" s="5"/>
      <c r="DJ11" s="2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26"/>
      <c r="DY11" s="5"/>
      <c r="DZ11" s="2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26"/>
      <c r="EO11" s="5"/>
      <c r="EP11" s="2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26"/>
      <c r="FE11" s="5"/>
      <c r="FF11" s="2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26"/>
      <c r="FU11" s="5"/>
      <c r="FV11" s="2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26"/>
      <c r="GK11" s="5"/>
      <c r="GL11" s="2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26"/>
      <c r="HA11" s="5"/>
      <c r="HB11" s="2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26"/>
      <c r="HQ11" s="5"/>
      <c r="HR11" s="2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26"/>
      <c r="IG11" s="5"/>
      <c r="IH11" s="2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26"/>
    </row>
    <row r="12" spans="1:256" ht="12.75">
      <c r="A12" s="5">
        <v>2012</v>
      </c>
      <c r="B12" s="5" t="s">
        <v>86</v>
      </c>
      <c r="C12" s="5">
        <v>460</v>
      </c>
      <c r="D12" s="5">
        <v>442</v>
      </c>
      <c r="E12" s="5">
        <v>400</v>
      </c>
      <c r="F12" s="5">
        <v>386</v>
      </c>
      <c r="G12" s="5">
        <v>325</v>
      </c>
      <c r="H12" s="5">
        <v>313</v>
      </c>
      <c r="I12" s="5">
        <v>209</v>
      </c>
      <c r="J12" s="5">
        <v>139</v>
      </c>
      <c r="K12" s="5">
        <v>113</v>
      </c>
      <c r="L12" s="5">
        <v>75</v>
      </c>
      <c r="M12" s="5">
        <v>98</v>
      </c>
      <c r="N12" s="5">
        <v>65</v>
      </c>
      <c r="O12" s="5">
        <v>50</v>
      </c>
      <c r="P12" s="23">
        <f>SUM(C12:O12)</f>
        <v>3075</v>
      </c>
      <c r="Q12" s="5"/>
      <c r="R12" s="2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6"/>
      <c r="AG12" s="5"/>
      <c r="AH12" s="2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26"/>
      <c r="AW12" s="5"/>
      <c r="AX12" s="2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26"/>
      <c r="BM12" s="5"/>
      <c r="BN12" s="2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26"/>
      <c r="CC12" s="5"/>
      <c r="CD12" s="2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26"/>
      <c r="CS12" s="5"/>
      <c r="CT12" s="2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26"/>
      <c r="DI12" s="5"/>
      <c r="DJ12" s="2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26"/>
      <c r="DY12" s="5"/>
      <c r="DZ12" s="2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26"/>
      <c r="EO12" s="5"/>
      <c r="EP12" s="2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26"/>
      <c r="FE12" s="5"/>
      <c r="FF12" s="2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26"/>
      <c r="FU12" s="5"/>
      <c r="FV12" s="2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26"/>
      <c r="GK12" s="5"/>
      <c r="GL12" s="2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26"/>
      <c r="HA12" s="5"/>
      <c r="HB12" s="2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26"/>
      <c r="HQ12" s="5"/>
      <c r="HR12" s="2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26"/>
      <c r="IG12" s="5"/>
      <c r="IH12" s="2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26"/>
    </row>
    <row r="13" spans="2:256" ht="12.75">
      <c r="B13" s="5" t="s">
        <v>186</v>
      </c>
      <c r="C13" s="5">
        <v>70</v>
      </c>
      <c r="D13" s="5">
        <v>67</v>
      </c>
      <c r="E13" s="5">
        <v>60</v>
      </c>
      <c r="F13" s="5">
        <v>61</v>
      </c>
      <c r="G13" s="5">
        <v>47</v>
      </c>
      <c r="H13" s="5">
        <v>55</v>
      </c>
      <c r="I13" s="5">
        <v>51</v>
      </c>
      <c r="J13" s="5">
        <v>43</v>
      </c>
      <c r="K13" s="5">
        <v>31</v>
      </c>
      <c r="L13" s="5">
        <v>32</v>
      </c>
      <c r="M13" s="5">
        <v>28</v>
      </c>
      <c r="N13" s="5">
        <v>31</v>
      </c>
      <c r="O13" s="5">
        <v>38</v>
      </c>
      <c r="P13" s="23">
        <f aca="true" t="shared" si="2" ref="P13:P20">SUM(C13:O13)</f>
        <v>614</v>
      </c>
      <c r="Q13" s="5"/>
      <c r="R13" s="2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6"/>
      <c r="AG13" s="5"/>
      <c r="AH13" s="2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26"/>
      <c r="AW13" s="5"/>
      <c r="AX13" s="2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26"/>
      <c r="BM13" s="5"/>
      <c r="BN13" s="2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26"/>
      <c r="CC13" s="5"/>
      <c r="CD13" s="2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26"/>
      <c r="CS13" s="5"/>
      <c r="CT13" s="2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26"/>
      <c r="DI13" s="5"/>
      <c r="DJ13" s="2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26"/>
      <c r="DY13" s="5"/>
      <c r="DZ13" s="2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26"/>
      <c r="EO13" s="5"/>
      <c r="EP13" s="2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26"/>
      <c r="FE13" s="5"/>
      <c r="FF13" s="2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26"/>
      <c r="FU13" s="5"/>
      <c r="FV13" s="2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26"/>
      <c r="GK13" s="5"/>
      <c r="GL13" s="2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26"/>
      <c r="HA13" s="5"/>
      <c r="HB13" s="2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26"/>
      <c r="HQ13" s="5"/>
      <c r="HR13" s="2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26"/>
      <c r="IG13" s="5"/>
      <c r="IH13" s="2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26"/>
    </row>
    <row r="14" spans="2:256" ht="12.75">
      <c r="B14" s="5" t="s">
        <v>185</v>
      </c>
      <c r="C14" s="5">
        <v>21</v>
      </c>
      <c r="D14" s="5">
        <v>40</v>
      </c>
      <c r="E14" s="5">
        <v>24</v>
      </c>
      <c r="F14" s="5">
        <v>28</v>
      </c>
      <c r="G14" s="5">
        <v>23</v>
      </c>
      <c r="H14" s="5">
        <v>26</v>
      </c>
      <c r="I14" s="5">
        <v>15</v>
      </c>
      <c r="J14" s="5">
        <v>20</v>
      </c>
      <c r="K14" s="5">
        <v>13</v>
      </c>
      <c r="L14" s="5">
        <v>18</v>
      </c>
      <c r="M14" s="5">
        <v>25</v>
      </c>
      <c r="N14" s="5">
        <v>23</v>
      </c>
      <c r="O14" s="5">
        <v>20</v>
      </c>
      <c r="P14" s="23">
        <f t="shared" si="2"/>
        <v>296</v>
      </c>
      <c r="Q14" s="5"/>
      <c r="R14" s="2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6"/>
      <c r="AG14" s="5"/>
      <c r="AH14" s="2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26"/>
      <c r="AW14" s="5"/>
      <c r="AX14" s="2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26"/>
      <c r="BM14" s="5"/>
      <c r="BN14" s="2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26"/>
      <c r="CC14" s="5"/>
      <c r="CD14" s="2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26"/>
      <c r="CS14" s="5"/>
      <c r="CT14" s="2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26"/>
      <c r="DI14" s="5"/>
      <c r="DJ14" s="2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26"/>
      <c r="DY14" s="5"/>
      <c r="DZ14" s="2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26"/>
      <c r="EO14" s="5"/>
      <c r="EP14" s="2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26"/>
      <c r="FE14" s="5"/>
      <c r="FF14" s="2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26"/>
      <c r="FU14" s="5"/>
      <c r="FV14" s="2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26"/>
      <c r="GK14" s="5"/>
      <c r="GL14" s="2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26"/>
      <c r="HA14" s="5"/>
      <c r="HB14" s="2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26"/>
      <c r="HQ14" s="5"/>
      <c r="HR14" s="2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26"/>
      <c r="IG14" s="5"/>
      <c r="IH14" s="2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26"/>
    </row>
    <row r="15" spans="2:256" ht="12.75">
      <c r="B15" s="5" t="s">
        <v>88</v>
      </c>
      <c r="C15" s="5">
        <v>34</v>
      </c>
      <c r="D15" s="5">
        <v>27</v>
      </c>
      <c r="E15" s="5">
        <v>27</v>
      </c>
      <c r="F15" s="5">
        <v>32</v>
      </c>
      <c r="G15" s="5">
        <v>34</v>
      </c>
      <c r="H15" s="5">
        <v>22</v>
      </c>
      <c r="I15" s="5">
        <v>14</v>
      </c>
      <c r="J15" s="5">
        <v>7</v>
      </c>
      <c r="K15" s="5">
        <v>7</v>
      </c>
      <c r="L15" s="5">
        <v>5</v>
      </c>
      <c r="M15" s="5">
        <v>5</v>
      </c>
      <c r="N15" s="5">
        <v>15</v>
      </c>
      <c r="O15" s="5">
        <v>10</v>
      </c>
      <c r="P15" s="23">
        <f t="shared" si="2"/>
        <v>239</v>
      </c>
      <c r="Q15" s="5"/>
      <c r="R15" s="2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6"/>
      <c r="AG15" s="5"/>
      <c r="AH15" s="2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26"/>
      <c r="AW15" s="5"/>
      <c r="AX15" s="2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26"/>
      <c r="BM15" s="5"/>
      <c r="BN15" s="2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26"/>
      <c r="CC15" s="5"/>
      <c r="CD15" s="2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26"/>
      <c r="CS15" s="5"/>
      <c r="CT15" s="2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26"/>
      <c r="DI15" s="5"/>
      <c r="DJ15" s="2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26"/>
      <c r="DY15" s="5"/>
      <c r="DZ15" s="2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26"/>
      <c r="EO15" s="5"/>
      <c r="EP15" s="2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26"/>
      <c r="FE15" s="5"/>
      <c r="FF15" s="2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26"/>
      <c r="FU15" s="5"/>
      <c r="FV15" s="2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26"/>
      <c r="GK15" s="5"/>
      <c r="GL15" s="2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26"/>
      <c r="HA15" s="5"/>
      <c r="HB15" s="2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26"/>
      <c r="HQ15" s="5"/>
      <c r="HR15" s="2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26"/>
      <c r="IG15" s="5"/>
      <c r="IH15" s="2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26"/>
    </row>
    <row r="16" spans="2:256" ht="12.75">
      <c r="B16" s="5" t="s">
        <v>89</v>
      </c>
      <c r="C16" s="5">
        <v>21</v>
      </c>
      <c r="D16" s="5">
        <v>28</v>
      </c>
      <c r="E16" s="5">
        <v>20</v>
      </c>
      <c r="F16" s="5">
        <v>28</v>
      </c>
      <c r="G16" s="5">
        <v>20</v>
      </c>
      <c r="H16" s="5">
        <v>18</v>
      </c>
      <c r="I16" s="5">
        <v>10</v>
      </c>
      <c r="J16" s="5">
        <v>13</v>
      </c>
      <c r="K16" s="5">
        <v>6</v>
      </c>
      <c r="L16" s="5">
        <v>8</v>
      </c>
      <c r="M16" s="5">
        <v>8</v>
      </c>
      <c r="N16" s="5">
        <v>9</v>
      </c>
      <c r="O16" s="5">
        <v>15</v>
      </c>
      <c r="P16" s="23">
        <f t="shared" si="2"/>
        <v>204</v>
      </c>
      <c r="Q16" s="5"/>
      <c r="R16" s="2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6"/>
      <c r="AG16" s="5"/>
      <c r="AH16" s="2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26"/>
      <c r="AW16" s="5"/>
      <c r="AX16" s="2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26"/>
      <c r="BM16" s="5"/>
      <c r="BN16" s="2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26"/>
      <c r="CC16" s="5"/>
      <c r="CD16" s="2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26"/>
      <c r="CS16" s="5"/>
      <c r="CT16" s="2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26"/>
      <c r="DI16" s="5"/>
      <c r="DJ16" s="2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26"/>
      <c r="DY16" s="5"/>
      <c r="DZ16" s="2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26"/>
      <c r="EO16" s="5"/>
      <c r="EP16" s="2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26"/>
      <c r="FE16" s="5"/>
      <c r="FF16" s="2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26"/>
      <c r="FU16" s="5"/>
      <c r="FV16" s="2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26"/>
      <c r="GK16" s="5"/>
      <c r="GL16" s="2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26"/>
      <c r="HA16" s="5"/>
      <c r="HB16" s="2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26"/>
      <c r="HQ16" s="5"/>
      <c r="HR16" s="2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26"/>
      <c r="IG16" s="5"/>
      <c r="IH16" s="2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26"/>
    </row>
    <row r="17" spans="2:256" ht="12.75">
      <c r="B17" s="5" t="s">
        <v>94</v>
      </c>
      <c r="C17" s="5">
        <v>13</v>
      </c>
      <c r="D17" s="5">
        <v>22</v>
      </c>
      <c r="E17" s="5">
        <v>16</v>
      </c>
      <c r="F17" s="5">
        <v>7</v>
      </c>
      <c r="G17" s="5">
        <v>15</v>
      </c>
      <c r="H17" s="5">
        <v>22</v>
      </c>
      <c r="I17" s="5">
        <v>13</v>
      </c>
      <c r="J17" s="5">
        <v>11</v>
      </c>
      <c r="K17" s="5">
        <v>12</v>
      </c>
      <c r="L17" s="5">
        <v>10</v>
      </c>
      <c r="M17" s="5">
        <v>10</v>
      </c>
      <c r="N17" s="5">
        <v>10</v>
      </c>
      <c r="O17" s="5">
        <v>8</v>
      </c>
      <c r="P17" s="23">
        <f t="shared" si="2"/>
        <v>169</v>
      </c>
      <c r="Q17" s="5"/>
      <c r="R17" s="2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6"/>
      <c r="AG17" s="5"/>
      <c r="AH17" s="2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6"/>
      <c r="AW17" s="5"/>
      <c r="AX17" s="2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26"/>
      <c r="BM17" s="5"/>
      <c r="BN17" s="2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26"/>
      <c r="CC17" s="5"/>
      <c r="CD17" s="2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26"/>
      <c r="CS17" s="5"/>
      <c r="CT17" s="2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26"/>
      <c r="DI17" s="5"/>
      <c r="DJ17" s="2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26"/>
      <c r="DY17" s="5"/>
      <c r="DZ17" s="2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26"/>
      <c r="EO17" s="5"/>
      <c r="EP17" s="2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26"/>
      <c r="FE17" s="5"/>
      <c r="FF17" s="2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26"/>
      <c r="FU17" s="5"/>
      <c r="FV17" s="2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26"/>
      <c r="GK17" s="5"/>
      <c r="GL17" s="2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26"/>
      <c r="HA17" s="5"/>
      <c r="HB17" s="2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26"/>
      <c r="HQ17" s="5"/>
      <c r="HR17" s="2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26"/>
      <c r="IG17" s="5"/>
      <c r="IH17" s="2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26"/>
    </row>
    <row r="18" spans="2:256" ht="12.75">
      <c r="B18" s="5" t="s">
        <v>151</v>
      </c>
      <c r="C18" s="5">
        <v>9</v>
      </c>
      <c r="D18" s="5">
        <v>5</v>
      </c>
      <c r="E18" s="5">
        <v>6</v>
      </c>
      <c r="F18" s="5">
        <v>5</v>
      </c>
      <c r="G18" s="5">
        <v>3</v>
      </c>
      <c r="H18" s="5">
        <v>8</v>
      </c>
      <c r="I18" s="5">
        <v>12</v>
      </c>
      <c r="J18" s="5">
        <v>4</v>
      </c>
      <c r="K18" s="5">
        <v>5</v>
      </c>
      <c r="L18" s="5">
        <v>12</v>
      </c>
      <c r="M18" s="5">
        <v>8</v>
      </c>
      <c r="N18" s="5">
        <v>16</v>
      </c>
      <c r="O18" s="5">
        <v>11</v>
      </c>
      <c r="P18" s="23">
        <f t="shared" si="2"/>
        <v>104</v>
      </c>
      <c r="Q18" s="5"/>
      <c r="R18" s="2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26"/>
      <c r="AG18" s="5"/>
      <c r="AH18" s="2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6"/>
      <c r="AW18" s="5"/>
      <c r="AX18" s="2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26"/>
      <c r="BM18" s="5"/>
      <c r="BN18" s="2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26"/>
      <c r="CC18" s="5"/>
      <c r="CD18" s="2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26"/>
      <c r="CS18" s="5"/>
      <c r="CT18" s="2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26"/>
      <c r="DI18" s="5"/>
      <c r="DJ18" s="2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26"/>
      <c r="DY18" s="5"/>
      <c r="DZ18" s="2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26"/>
      <c r="EO18" s="5"/>
      <c r="EP18" s="2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26"/>
      <c r="FE18" s="5"/>
      <c r="FF18" s="2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26"/>
      <c r="FU18" s="5"/>
      <c r="FV18" s="2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26"/>
      <c r="GK18" s="5"/>
      <c r="GL18" s="2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26"/>
      <c r="HA18" s="5"/>
      <c r="HB18" s="2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26"/>
      <c r="HQ18" s="5"/>
      <c r="HR18" s="2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26"/>
      <c r="IG18" s="5"/>
      <c r="IH18" s="2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26"/>
    </row>
    <row r="19" spans="2:256" ht="12.75">
      <c r="B19" s="5" t="s">
        <v>189</v>
      </c>
      <c r="C19" s="5">
        <v>11</v>
      </c>
      <c r="D19" s="5">
        <v>9</v>
      </c>
      <c r="E19" s="5">
        <v>7</v>
      </c>
      <c r="F19" s="5">
        <v>15</v>
      </c>
      <c r="G19" s="5">
        <v>16</v>
      </c>
      <c r="H19" s="5">
        <v>10</v>
      </c>
      <c r="I19" s="5">
        <v>8</v>
      </c>
      <c r="J19" s="5">
        <v>5</v>
      </c>
      <c r="K19" s="5">
        <v>5</v>
      </c>
      <c r="L19" s="5">
        <v>1</v>
      </c>
      <c r="M19" s="5">
        <v>4</v>
      </c>
      <c r="N19" s="5">
        <v>2</v>
      </c>
      <c r="O19" s="5">
        <v>0</v>
      </c>
      <c r="P19" s="23">
        <f t="shared" si="2"/>
        <v>93</v>
      </c>
      <c r="Q19" s="5"/>
      <c r="R19" s="2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26"/>
      <c r="AG19" s="5"/>
      <c r="AH19" s="2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26"/>
      <c r="AW19" s="5"/>
      <c r="AX19" s="2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26"/>
      <c r="BM19" s="5"/>
      <c r="BN19" s="2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26"/>
      <c r="CC19" s="5"/>
      <c r="CD19" s="2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26"/>
      <c r="CS19" s="5"/>
      <c r="CT19" s="2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26"/>
      <c r="DI19" s="5"/>
      <c r="DJ19" s="2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26"/>
      <c r="DY19" s="5"/>
      <c r="DZ19" s="2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26"/>
      <c r="EO19" s="5"/>
      <c r="EP19" s="2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26"/>
      <c r="FE19" s="5"/>
      <c r="FF19" s="2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26"/>
      <c r="FU19" s="5"/>
      <c r="FV19" s="2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26"/>
      <c r="GK19" s="5"/>
      <c r="GL19" s="2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26"/>
      <c r="HA19" s="5"/>
      <c r="HB19" s="2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26"/>
      <c r="HQ19" s="5"/>
      <c r="HR19" s="2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26"/>
      <c r="IG19" s="5"/>
      <c r="IH19" s="2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26"/>
    </row>
    <row r="20" spans="2:256" ht="15">
      <c r="B20" s="5" t="s">
        <v>91</v>
      </c>
      <c r="C20" s="60">
        <v>52</v>
      </c>
      <c r="D20" s="5">
        <v>57</v>
      </c>
      <c r="E20" s="5">
        <v>52</v>
      </c>
      <c r="F20" s="5">
        <v>62</v>
      </c>
      <c r="G20" s="5">
        <v>61</v>
      </c>
      <c r="H20" s="5">
        <v>53</v>
      </c>
      <c r="I20" s="5">
        <v>39</v>
      </c>
      <c r="J20" s="5">
        <v>39</v>
      </c>
      <c r="K20" s="5">
        <v>30</v>
      </c>
      <c r="L20" s="5">
        <v>36</v>
      </c>
      <c r="M20" s="5">
        <v>29</v>
      </c>
      <c r="N20" s="5">
        <v>18</v>
      </c>
      <c r="O20" s="5">
        <v>33</v>
      </c>
      <c r="P20" s="23">
        <f t="shared" si="2"/>
        <v>561</v>
      </c>
      <c r="Q20" s="5"/>
      <c r="R20" s="2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6"/>
      <c r="AG20" s="5"/>
      <c r="AH20" s="2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26"/>
      <c r="AW20" s="5"/>
      <c r="AX20" s="2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26"/>
      <c r="BM20" s="5"/>
      <c r="BN20" s="2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26"/>
      <c r="CC20" s="5"/>
      <c r="CD20" s="2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26"/>
      <c r="CS20" s="5"/>
      <c r="CT20" s="2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26"/>
      <c r="DI20" s="5"/>
      <c r="DJ20" s="2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26"/>
      <c r="DY20" s="5"/>
      <c r="DZ20" s="2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26"/>
      <c r="EO20" s="5"/>
      <c r="EP20" s="2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26"/>
      <c r="FE20" s="5"/>
      <c r="FF20" s="2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26"/>
      <c r="FU20" s="5"/>
      <c r="FV20" s="2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26"/>
      <c r="GK20" s="5"/>
      <c r="GL20" s="2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26"/>
      <c r="HA20" s="5"/>
      <c r="HB20" s="2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26"/>
      <c r="HQ20" s="5"/>
      <c r="HR20" s="2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26"/>
      <c r="IG20" s="5"/>
      <c r="IH20" s="2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26"/>
    </row>
    <row r="21" spans="2:256" ht="15">
      <c r="B21" s="5" t="s">
        <v>198</v>
      </c>
      <c r="C21" s="59">
        <f>SUM(C12:C20)</f>
        <v>691</v>
      </c>
      <c r="D21" s="59">
        <f aca="true" t="shared" si="3" ref="D21:P21">SUM(D12:D20)</f>
        <v>697</v>
      </c>
      <c r="E21" s="59">
        <f t="shared" si="3"/>
        <v>612</v>
      </c>
      <c r="F21" s="59">
        <f t="shared" si="3"/>
        <v>624</v>
      </c>
      <c r="G21" s="59">
        <f t="shared" si="3"/>
        <v>544</v>
      </c>
      <c r="H21" s="59">
        <f t="shared" si="3"/>
        <v>527</v>
      </c>
      <c r="I21" s="59">
        <f t="shared" si="3"/>
        <v>371</v>
      </c>
      <c r="J21" s="59">
        <f t="shared" si="3"/>
        <v>281</v>
      </c>
      <c r="K21" s="59">
        <f t="shared" si="3"/>
        <v>222</v>
      </c>
      <c r="L21" s="59">
        <f t="shared" si="3"/>
        <v>197</v>
      </c>
      <c r="M21" s="59">
        <f t="shared" si="3"/>
        <v>215</v>
      </c>
      <c r="N21" s="59">
        <f t="shared" si="3"/>
        <v>189</v>
      </c>
      <c r="O21" s="59">
        <f t="shared" si="3"/>
        <v>185</v>
      </c>
      <c r="P21" s="59">
        <f t="shared" si="3"/>
        <v>5355</v>
      </c>
      <c r="Q21" s="5"/>
      <c r="R21" s="2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6"/>
      <c r="AG21" s="5"/>
      <c r="AH21" s="2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26"/>
      <c r="AW21" s="5"/>
      <c r="AX21" s="2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26"/>
      <c r="BM21" s="5"/>
      <c r="BN21" s="2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26"/>
      <c r="CC21" s="5"/>
      <c r="CD21" s="2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26"/>
      <c r="CS21" s="5"/>
      <c r="CT21" s="2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26"/>
      <c r="DI21" s="5"/>
      <c r="DJ21" s="2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26"/>
      <c r="DY21" s="5"/>
      <c r="DZ21" s="2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26"/>
      <c r="EO21" s="5"/>
      <c r="EP21" s="2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26"/>
      <c r="FE21" s="5"/>
      <c r="FF21" s="2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26"/>
      <c r="FU21" s="5"/>
      <c r="FV21" s="2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26"/>
      <c r="GK21" s="5"/>
      <c r="GL21" s="2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26"/>
      <c r="HA21" s="5"/>
      <c r="HB21" s="2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26"/>
      <c r="HQ21" s="5"/>
      <c r="HR21" s="2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26"/>
      <c r="IG21" s="5"/>
      <c r="IH21" s="2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26"/>
    </row>
    <row r="22" spans="1:16" ht="12.75">
      <c r="A22" s="5">
        <v>2011</v>
      </c>
      <c r="B22" s="25" t="s">
        <v>86</v>
      </c>
      <c r="C22" s="25">
        <v>405</v>
      </c>
      <c r="D22" s="25">
        <v>387</v>
      </c>
      <c r="E22" s="25">
        <v>375</v>
      </c>
      <c r="F22" s="25">
        <v>334</v>
      </c>
      <c r="G22" s="25">
        <v>322</v>
      </c>
      <c r="H22" s="25">
        <v>297</v>
      </c>
      <c r="I22" s="25">
        <v>216</v>
      </c>
      <c r="J22" s="25">
        <v>156</v>
      </c>
      <c r="K22" s="25">
        <v>115</v>
      </c>
      <c r="L22" s="25">
        <v>105</v>
      </c>
      <c r="M22" s="25">
        <v>70</v>
      </c>
      <c r="N22" s="25">
        <v>56</v>
      </c>
      <c r="O22" s="25">
        <v>30</v>
      </c>
      <c r="P22" s="26">
        <f>SUM(C22:O22)</f>
        <v>2868</v>
      </c>
    </row>
    <row r="23" spans="2:16" ht="12.75">
      <c r="B23" s="25" t="s">
        <v>186</v>
      </c>
      <c r="C23" s="25">
        <v>48</v>
      </c>
      <c r="D23" s="25">
        <v>56</v>
      </c>
      <c r="E23" s="25">
        <v>50</v>
      </c>
      <c r="F23" s="25">
        <v>37</v>
      </c>
      <c r="G23" s="25">
        <v>53</v>
      </c>
      <c r="H23" s="25">
        <v>48</v>
      </c>
      <c r="I23" s="25">
        <v>44</v>
      </c>
      <c r="J23" s="25">
        <v>26</v>
      </c>
      <c r="K23" s="25">
        <v>33</v>
      </c>
      <c r="L23" s="25">
        <v>21</v>
      </c>
      <c r="M23" s="25">
        <v>27</v>
      </c>
      <c r="N23" s="25">
        <v>43</v>
      </c>
      <c r="O23" s="25">
        <v>13</v>
      </c>
      <c r="P23" s="26">
        <f aca="true" t="shared" si="4" ref="P23:P30">SUM(C23:O23)</f>
        <v>499</v>
      </c>
    </row>
    <row r="24" spans="2:16" ht="12.75">
      <c r="B24" s="25" t="s">
        <v>185</v>
      </c>
      <c r="C24" s="25">
        <v>34</v>
      </c>
      <c r="D24" s="25">
        <v>18</v>
      </c>
      <c r="E24" s="25">
        <v>23</v>
      </c>
      <c r="F24" s="25">
        <v>17</v>
      </c>
      <c r="G24" s="25">
        <v>16</v>
      </c>
      <c r="H24" s="25">
        <v>14</v>
      </c>
      <c r="I24" s="25">
        <v>21</v>
      </c>
      <c r="J24" s="25">
        <v>13</v>
      </c>
      <c r="K24" s="25">
        <v>10</v>
      </c>
      <c r="L24" s="25">
        <v>24</v>
      </c>
      <c r="M24" s="25">
        <v>19</v>
      </c>
      <c r="N24" s="25">
        <v>15</v>
      </c>
      <c r="O24" s="25">
        <v>23</v>
      </c>
      <c r="P24" s="26">
        <f t="shared" si="4"/>
        <v>247</v>
      </c>
    </row>
    <row r="25" spans="2:16" ht="12.75">
      <c r="B25" s="25" t="s">
        <v>88</v>
      </c>
      <c r="C25" s="25">
        <v>27</v>
      </c>
      <c r="D25" s="25">
        <v>26</v>
      </c>
      <c r="E25" s="25">
        <v>30</v>
      </c>
      <c r="F25" s="25">
        <v>35</v>
      </c>
      <c r="G25" s="25">
        <v>20</v>
      </c>
      <c r="H25" s="25">
        <v>24</v>
      </c>
      <c r="I25" s="25">
        <v>13</v>
      </c>
      <c r="J25" s="25">
        <v>11</v>
      </c>
      <c r="K25" s="25">
        <v>5</v>
      </c>
      <c r="L25" s="25">
        <v>6</v>
      </c>
      <c r="M25" s="25">
        <v>13</v>
      </c>
      <c r="N25" s="25">
        <v>13</v>
      </c>
      <c r="O25" s="25">
        <v>7</v>
      </c>
      <c r="P25" s="26">
        <f t="shared" si="4"/>
        <v>230</v>
      </c>
    </row>
    <row r="26" spans="2:16" ht="12.75">
      <c r="B26" s="25" t="s">
        <v>89</v>
      </c>
      <c r="C26" s="25">
        <v>27</v>
      </c>
      <c r="D26" s="25">
        <v>22</v>
      </c>
      <c r="E26" s="25">
        <v>29</v>
      </c>
      <c r="F26" s="25">
        <v>25</v>
      </c>
      <c r="G26" s="25">
        <v>23</v>
      </c>
      <c r="H26" s="25">
        <v>17</v>
      </c>
      <c r="I26" s="25">
        <v>19</v>
      </c>
      <c r="J26" s="25">
        <v>7</v>
      </c>
      <c r="K26" s="25">
        <v>7</v>
      </c>
      <c r="L26" s="25">
        <v>11</v>
      </c>
      <c r="M26" s="25">
        <v>7</v>
      </c>
      <c r="N26" s="25">
        <v>13</v>
      </c>
      <c r="O26" s="25">
        <v>17</v>
      </c>
      <c r="P26" s="26">
        <f t="shared" si="4"/>
        <v>224</v>
      </c>
    </row>
    <row r="27" spans="2:16" ht="12.75">
      <c r="B27" s="25" t="s">
        <v>94</v>
      </c>
      <c r="C27" s="25">
        <v>18</v>
      </c>
      <c r="D27" s="25">
        <v>11</v>
      </c>
      <c r="E27" s="25">
        <v>6</v>
      </c>
      <c r="F27" s="25">
        <v>12</v>
      </c>
      <c r="G27" s="25">
        <v>22</v>
      </c>
      <c r="H27" s="25">
        <v>17</v>
      </c>
      <c r="I27" s="25">
        <v>9</v>
      </c>
      <c r="J27" s="25">
        <v>12</v>
      </c>
      <c r="K27" s="25">
        <v>8</v>
      </c>
      <c r="L27" s="25">
        <v>8</v>
      </c>
      <c r="M27" s="25">
        <v>8</v>
      </c>
      <c r="N27" s="25">
        <v>8</v>
      </c>
      <c r="O27" s="25">
        <v>14</v>
      </c>
      <c r="P27" s="26">
        <f t="shared" si="4"/>
        <v>153</v>
      </c>
    </row>
    <row r="28" spans="2:16" ht="12.75">
      <c r="B28" s="25" t="s">
        <v>126</v>
      </c>
      <c r="C28" s="25">
        <v>8</v>
      </c>
      <c r="D28" s="25">
        <v>6</v>
      </c>
      <c r="E28" s="25">
        <v>15</v>
      </c>
      <c r="F28" s="25">
        <v>14</v>
      </c>
      <c r="G28" s="25">
        <v>10</v>
      </c>
      <c r="H28" s="25">
        <v>11</v>
      </c>
      <c r="I28" s="25">
        <v>7</v>
      </c>
      <c r="J28" s="25">
        <v>9</v>
      </c>
      <c r="K28" s="25">
        <v>1</v>
      </c>
      <c r="L28" s="25">
        <v>6</v>
      </c>
      <c r="M28" s="25">
        <v>3</v>
      </c>
      <c r="N28" s="25"/>
      <c r="O28" s="25"/>
      <c r="P28" s="26">
        <f t="shared" si="4"/>
        <v>90</v>
      </c>
    </row>
    <row r="29" spans="2:16" ht="12.75">
      <c r="B29" s="25" t="s">
        <v>87</v>
      </c>
      <c r="C29" s="25">
        <v>11</v>
      </c>
      <c r="D29" s="25">
        <v>9</v>
      </c>
      <c r="E29" s="25">
        <v>11</v>
      </c>
      <c r="F29" s="25">
        <v>18</v>
      </c>
      <c r="G29" s="25">
        <v>13</v>
      </c>
      <c r="H29" s="25">
        <v>11</v>
      </c>
      <c r="I29" s="25">
        <v>8</v>
      </c>
      <c r="J29" s="25">
        <v>2</v>
      </c>
      <c r="K29" s="25">
        <v>1</v>
      </c>
      <c r="L29" s="25">
        <v>2</v>
      </c>
      <c r="M29" s="25"/>
      <c r="N29" s="25">
        <v>2</v>
      </c>
      <c r="O29" s="25">
        <v>1</v>
      </c>
      <c r="P29" s="26">
        <f t="shared" si="4"/>
        <v>89</v>
      </c>
    </row>
    <row r="30" spans="2:16" ht="15">
      <c r="B30" s="25" t="s">
        <v>91</v>
      </c>
      <c r="C30" s="47">
        <v>50</v>
      </c>
      <c r="D30" s="47">
        <v>59</v>
      </c>
      <c r="E30" s="47">
        <v>74</v>
      </c>
      <c r="F30" s="47">
        <v>54</v>
      </c>
      <c r="G30" s="47">
        <v>66</v>
      </c>
      <c r="H30" s="47">
        <v>62</v>
      </c>
      <c r="I30" s="47">
        <v>43</v>
      </c>
      <c r="J30" s="47">
        <v>40</v>
      </c>
      <c r="K30" s="47">
        <v>46</v>
      </c>
      <c r="L30" s="47">
        <v>28</v>
      </c>
      <c r="M30" s="47">
        <v>41</v>
      </c>
      <c r="N30" s="47">
        <v>38</v>
      </c>
      <c r="O30" s="47">
        <v>52</v>
      </c>
      <c r="P30" s="26">
        <f t="shared" si="4"/>
        <v>653</v>
      </c>
    </row>
    <row r="31" spans="2:16" ht="15">
      <c r="B31" s="25" t="s">
        <v>192</v>
      </c>
      <c r="C31" s="29">
        <f aca="true" t="shared" si="5" ref="C31:P31">SUM(C22:C30)</f>
        <v>628</v>
      </c>
      <c r="D31" s="29">
        <f t="shared" si="5"/>
        <v>594</v>
      </c>
      <c r="E31" s="29">
        <f t="shared" si="5"/>
        <v>613</v>
      </c>
      <c r="F31" s="29">
        <f t="shared" si="5"/>
        <v>546</v>
      </c>
      <c r="G31" s="29">
        <f t="shared" si="5"/>
        <v>545</v>
      </c>
      <c r="H31" s="29">
        <f t="shared" si="5"/>
        <v>501</v>
      </c>
      <c r="I31" s="29">
        <f t="shared" si="5"/>
        <v>380</v>
      </c>
      <c r="J31" s="29">
        <f t="shared" si="5"/>
        <v>276</v>
      </c>
      <c r="K31" s="29">
        <f t="shared" si="5"/>
        <v>226</v>
      </c>
      <c r="L31" s="29">
        <f t="shared" si="5"/>
        <v>211</v>
      </c>
      <c r="M31" s="29">
        <f t="shared" si="5"/>
        <v>188</v>
      </c>
      <c r="N31" s="29">
        <f t="shared" si="5"/>
        <v>188</v>
      </c>
      <c r="O31" s="29">
        <f t="shared" si="5"/>
        <v>157</v>
      </c>
      <c r="P31" s="29">
        <f t="shared" si="5"/>
        <v>5053</v>
      </c>
    </row>
    <row r="32" spans="1:16" ht="12.75">
      <c r="A32" s="5">
        <v>2010</v>
      </c>
      <c r="B32" t="s">
        <v>86</v>
      </c>
      <c r="C32">
        <v>360</v>
      </c>
      <c r="D32">
        <v>377</v>
      </c>
      <c r="E32">
        <v>334</v>
      </c>
      <c r="F32">
        <v>333</v>
      </c>
      <c r="G32">
        <v>312</v>
      </c>
      <c r="H32">
        <v>290</v>
      </c>
      <c r="I32">
        <v>181</v>
      </c>
      <c r="J32">
        <v>141</v>
      </c>
      <c r="K32">
        <v>143</v>
      </c>
      <c r="L32">
        <v>126</v>
      </c>
      <c r="M32">
        <v>81</v>
      </c>
      <c r="N32">
        <v>44</v>
      </c>
      <c r="O32">
        <v>69</v>
      </c>
      <c r="P32" s="26">
        <f>SUM(C32:O32)</f>
        <v>2791</v>
      </c>
    </row>
    <row r="33" spans="2:16" ht="12.75">
      <c r="B33" s="25" t="s">
        <v>186</v>
      </c>
      <c r="C33">
        <v>40</v>
      </c>
      <c r="D33">
        <v>38</v>
      </c>
      <c r="E33">
        <v>27</v>
      </c>
      <c r="F33">
        <v>48</v>
      </c>
      <c r="G33">
        <v>39</v>
      </c>
      <c r="H33">
        <v>22</v>
      </c>
      <c r="I33">
        <v>21</v>
      </c>
      <c r="J33">
        <v>21</v>
      </c>
      <c r="K33">
        <v>16</v>
      </c>
      <c r="L33">
        <v>17</v>
      </c>
      <c r="M33">
        <v>28</v>
      </c>
      <c r="N33">
        <v>12</v>
      </c>
      <c r="O33">
        <v>15</v>
      </c>
      <c r="P33" s="26">
        <f aca="true" t="shared" si="6" ref="P33:P39">SUM(C33:O33)</f>
        <v>344</v>
      </c>
    </row>
    <row r="34" spans="2:16" ht="12.75">
      <c r="B34" t="s">
        <v>89</v>
      </c>
      <c r="C34">
        <v>25</v>
      </c>
      <c r="D34">
        <v>28</v>
      </c>
      <c r="E34">
        <v>26</v>
      </c>
      <c r="F34">
        <v>23</v>
      </c>
      <c r="G34">
        <v>24</v>
      </c>
      <c r="H34">
        <v>25</v>
      </c>
      <c r="I34">
        <v>12</v>
      </c>
      <c r="J34">
        <v>7</v>
      </c>
      <c r="K34">
        <v>11</v>
      </c>
      <c r="L34">
        <v>5</v>
      </c>
      <c r="M34">
        <v>16</v>
      </c>
      <c r="N34">
        <v>17</v>
      </c>
      <c r="O34">
        <v>6</v>
      </c>
      <c r="P34" s="26">
        <f t="shared" si="6"/>
        <v>225</v>
      </c>
    </row>
    <row r="35" spans="2:16" ht="12.75">
      <c r="B35" t="s">
        <v>88</v>
      </c>
      <c r="C35">
        <v>28</v>
      </c>
      <c r="D35">
        <v>28</v>
      </c>
      <c r="E35">
        <v>32</v>
      </c>
      <c r="F35">
        <v>15</v>
      </c>
      <c r="G35">
        <v>29</v>
      </c>
      <c r="H35">
        <v>17</v>
      </c>
      <c r="I35">
        <v>14</v>
      </c>
      <c r="J35">
        <v>5</v>
      </c>
      <c r="K35">
        <v>4</v>
      </c>
      <c r="L35">
        <v>13</v>
      </c>
      <c r="M35">
        <v>14</v>
      </c>
      <c r="N35">
        <v>6</v>
      </c>
      <c r="O35">
        <v>11</v>
      </c>
      <c r="P35" s="26">
        <f t="shared" si="6"/>
        <v>216</v>
      </c>
    </row>
    <row r="36" spans="2:16" ht="12.75">
      <c r="B36" t="s">
        <v>185</v>
      </c>
      <c r="C36">
        <v>17</v>
      </c>
      <c r="D36">
        <v>14</v>
      </c>
      <c r="E36">
        <v>12</v>
      </c>
      <c r="F36">
        <v>12</v>
      </c>
      <c r="G36">
        <v>11</v>
      </c>
      <c r="H36">
        <v>13</v>
      </c>
      <c r="I36">
        <v>10</v>
      </c>
      <c r="J36">
        <v>8</v>
      </c>
      <c r="K36">
        <v>8</v>
      </c>
      <c r="L36">
        <v>12</v>
      </c>
      <c r="M36">
        <v>14</v>
      </c>
      <c r="N36">
        <v>17</v>
      </c>
      <c r="O36">
        <v>7</v>
      </c>
      <c r="P36" s="26">
        <f t="shared" si="6"/>
        <v>155</v>
      </c>
    </row>
    <row r="37" spans="2:16" ht="12.75">
      <c r="B37" t="s">
        <v>94</v>
      </c>
      <c r="C37">
        <v>9</v>
      </c>
      <c r="D37">
        <v>4</v>
      </c>
      <c r="E37">
        <v>10</v>
      </c>
      <c r="F37">
        <v>19</v>
      </c>
      <c r="G37">
        <v>17</v>
      </c>
      <c r="H37">
        <v>8</v>
      </c>
      <c r="I37">
        <v>9</v>
      </c>
      <c r="J37">
        <v>14</v>
      </c>
      <c r="K37">
        <v>7</v>
      </c>
      <c r="L37">
        <v>4</v>
      </c>
      <c r="M37">
        <v>11</v>
      </c>
      <c r="N37">
        <v>12</v>
      </c>
      <c r="O37">
        <v>5</v>
      </c>
      <c r="P37" s="26">
        <f t="shared" si="6"/>
        <v>129</v>
      </c>
    </row>
    <row r="38" spans="2:16" ht="12.75">
      <c r="B38" t="s">
        <v>87</v>
      </c>
      <c r="C38">
        <v>7</v>
      </c>
      <c r="D38">
        <v>10</v>
      </c>
      <c r="E38">
        <v>17</v>
      </c>
      <c r="F38">
        <v>15</v>
      </c>
      <c r="G38">
        <v>14</v>
      </c>
      <c r="H38">
        <v>15</v>
      </c>
      <c r="I38">
        <v>2</v>
      </c>
      <c r="J38">
        <v>1</v>
      </c>
      <c r="K38">
        <v>2</v>
      </c>
      <c r="L38">
        <v>5</v>
      </c>
      <c r="M38">
        <v>2</v>
      </c>
      <c r="N38">
        <v>1</v>
      </c>
      <c r="O38">
        <v>1</v>
      </c>
      <c r="P38" s="26">
        <f t="shared" si="6"/>
        <v>92</v>
      </c>
    </row>
    <row r="39" spans="2:16" ht="15">
      <c r="B39" s="25" t="s">
        <v>91</v>
      </c>
      <c r="C39" s="47">
        <v>47</v>
      </c>
      <c r="D39" s="47">
        <v>72</v>
      </c>
      <c r="E39" s="47">
        <v>54</v>
      </c>
      <c r="F39" s="47">
        <v>46</v>
      </c>
      <c r="G39" s="47">
        <v>42</v>
      </c>
      <c r="H39" s="47">
        <v>61</v>
      </c>
      <c r="I39" s="47">
        <v>63</v>
      </c>
      <c r="J39" s="47">
        <v>65</v>
      </c>
      <c r="K39" s="47">
        <v>67</v>
      </c>
      <c r="L39" s="47">
        <v>49</v>
      </c>
      <c r="M39" s="47">
        <v>49</v>
      </c>
      <c r="N39" s="47">
        <v>42</v>
      </c>
      <c r="O39" s="47">
        <v>30</v>
      </c>
      <c r="P39" s="26">
        <f t="shared" si="6"/>
        <v>687</v>
      </c>
    </row>
    <row r="40" spans="2:16" ht="15">
      <c r="B40" s="25" t="s">
        <v>191</v>
      </c>
      <c r="C40" s="29">
        <f>SUM(C32:C39)</f>
        <v>533</v>
      </c>
      <c r="D40" s="29">
        <f aca="true" t="shared" si="7" ref="D40:P40">SUM(D32:D39)</f>
        <v>571</v>
      </c>
      <c r="E40" s="29">
        <f t="shared" si="7"/>
        <v>512</v>
      </c>
      <c r="F40" s="29">
        <f t="shared" si="7"/>
        <v>511</v>
      </c>
      <c r="G40" s="29">
        <f t="shared" si="7"/>
        <v>488</v>
      </c>
      <c r="H40" s="29">
        <f t="shared" si="7"/>
        <v>451</v>
      </c>
      <c r="I40" s="29">
        <f t="shared" si="7"/>
        <v>312</v>
      </c>
      <c r="J40" s="29">
        <f t="shared" si="7"/>
        <v>262</v>
      </c>
      <c r="K40" s="29">
        <f t="shared" si="7"/>
        <v>258</v>
      </c>
      <c r="L40" s="29">
        <f t="shared" si="7"/>
        <v>231</v>
      </c>
      <c r="M40" s="29">
        <f t="shared" si="7"/>
        <v>215</v>
      </c>
      <c r="N40" s="29">
        <f t="shared" si="7"/>
        <v>151</v>
      </c>
      <c r="O40" s="29">
        <f t="shared" si="7"/>
        <v>144</v>
      </c>
      <c r="P40" s="29">
        <f t="shared" si="7"/>
        <v>4639</v>
      </c>
    </row>
    <row r="41" spans="1:16" ht="12.75">
      <c r="A41" s="5">
        <v>2009</v>
      </c>
      <c r="B41" s="25" t="s">
        <v>86</v>
      </c>
      <c r="C41" s="25">
        <v>351</v>
      </c>
      <c r="D41" s="25">
        <v>339</v>
      </c>
      <c r="E41" s="25">
        <v>342</v>
      </c>
      <c r="F41" s="25">
        <v>331</v>
      </c>
      <c r="G41" s="25">
        <v>316</v>
      </c>
      <c r="H41" s="25">
        <v>260</v>
      </c>
      <c r="I41" s="25">
        <v>154</v>
      </c>
      <c r="J41" s="25">
        <v>158</v>
      </c>
      <c r="K41" s="25">
        <v>130</v>
      </c>
      <c r="L41" s="25">
        <v>91</v>
      </c>
      <c r="M41" s="25">
        <v>68</v>
      </c>
      <c r="N41" s="25">
        <v>77</v>
      </c>
      <c r="O41" s="25">
        <v>61</v>
      </c>
      <c r="P41" s="26">
        <f>SUM(C41:O41)</f>
        <v>2678</v>
      </c>
    </row>
    <row r="42" spans="2:16" ht="12.75">
      <c r="B42" s="25" t="s">
        <v>89</v>
      </c>
      <c r="C42" s="25">
        <v>29</v>
      </c>
      <c r="D42" s="25">
        <v>24</v>
      </c>
      <c r="E42" s="25">
        <v>21</v>
      </c>
      <c r="F42" s="25">
        <v>24</v>
      </c>
      <c r="G42" s="25">
        <v>26</v>
      </c>
      <c r="H42" s="25">
        <v>17</v>
      </c>
      <c r="I42" s="25">
        <v>10</v>
      </c>
      <c r="J42" s="25">
        <v>14</v>
      </c>
      <c r="K42" s="25">
        <v>7</v>
      </c>
      <c r="L42" s="25">
        <v>14</v>
      </c>
      <c r="M42" s="25">
        <v>16</v>
      </c>
      <c r="N42" s="25">
        <v>7</v>
      </c>
      <c r="O42" s="25">
        <v>8</v>
      </c>
      <c r="P42" s="26">
        <f aca="true" t="shared" si="8" ref="P42:P48">SUM(C42:O42)</f>
        <v>217</v>
      </c>
    </row>
    <row r="43" spans="2:16" ht="12.75">
      <c r="B43" s="25" t="s">
        <v>88</v>
      </c>
      <c r="C43" s="25">
        <v>31</v>
      </c>
      <c r="D43" s="25">
        <v>33</v>
      </c>
      <c r="E43" s="25">
        <v>20</v>
      </c>
      <c r="F43" s="25">
        <v>33</v>
      </c>
      <c r="G43" s="25">
        <v>22</v>
      </c>
      <c r="H43" s="25">
        <v>15</v>
      </c>
      <c r="I43" s="25">
        <v>4</v>
      </c>
      <c r="J43" s="25">
        <v>5</v>
      </c>
      <c r="K43" s="25">
        <v>11</v>
      </c>
      <c r="L43" s="25">
        <v>10</v>
      </c>
      <c r="M43" s="25">
        <v>8</v>
      </c>
      <c r="N43" s="25">
        <v>8</v>
      </c>
      <c r="O43" s="25">
        <v>13</v>
      </c>
      <c r="P43" s="26">
        <f t="shared" si="8"/>
        <v>213</v>
      </c>
    </row>
    <row r="44" spans="2:16" ht="12.75">
      <c r="B44" s="25" t="s">
        <v>94</v>
      </c>
      <c r="C44" s="25">
        <v>4</v>
      </c>
      <c r="D44" s="25">
        <v>11</v>
      </c>
      <c r="E44" s="25">
        <v>18</v>
      </c>
      <c r="F44" s="25">
        <v>18</v>
      </c>
      <c r="G44" s="25">
        <v>8</v>
      </c>
      <c r="H44" s="25">
        <v>11</v>
      </c>
      <c r="I44" s="25">
        <v>13</v>
      </c>
      <c r="J44" s="25">
        <v>7</v>
      </c>
      <c r="K44" s="25">
        <v>4</v>
      </c>
      <c r="L44" s="25">
        <v>11</v>
      </c>
      <c r="M44" s="25">
        <v>9</v>
      </c>
      <c r="N44" s="25">
        <v>5</v>
      </c>
      <c r="O44" s="25">
        <v>3</v>
      </c>
      <c r="P44" s="26">
        <f t="shared" si="8"/>
        <v>122</v>
      </c>
    </row>
    <row r="45" spans="2:16" ht="12.75">
      <c r="B45" s="25" t="s">
        <v>168</v>
      </c>
      <c r="C45" s="25">
        <v>9</v>
      </c>
      <c r="D45" s="25">
        <v>8</v>
      </c>
      <c r="E45" s="25">
        <v>8</v>
      </c>
      <c r="F45" s="25">
        <v>9</v>
      </c>
      <c r="G45" s="25">
        <v>7</v>
      </c>
      <c r="H45" s="25">
        <v>9</v>
      </c>
      <c r="I45" s="25">
        <v>7</v>
      </c>
      <c r="J45" s="25">
        <v>5</v>
      </c>
      <c r="K45" s="25">
        <v>9</v>
      </c>
      <c r="L45" s="25">
        <v>11</v>
      </c>
      <c r="M45" s="25">
        <v>17</v>
      </c>
      <c r="N45" s="25">
        <v>5</v>
      </c>
      <c r="O45" s="25">
        <v>1</v>
      </c>
      <c r="P45" s="26">
        <f t="shared" si="8"/>
        <v>105</v>
      </c>
    </row>
    <row r="46" spans="2:16" ht="12.75">
      <c r="B46" s="25" t="s">
        <v>87</v>
      </c>
      <c r="C46" s="25">
        <v>11</v>
      </c>
      <c r="D46" s="25">
        <v>20</v>
      </c>
      <c r="E46" s="25">
        <v>18</v>
      </c>
      <c r="F46" s="25">
        <v>15</v>
      </c>
      <c r="G46" s="25">
        <v>15</v>
      </c>
      <c r="H46" s="25">
        <v>3</v>
      </c>
      <c r="I46" s="25">
        <v>2</v>
      </c>
      <c r="J46" s="25">
        <v>6</v>
      </c>
      <c r="K46" s="25">
        <v>9</v>
      </c>
      <c r="L46" s="25">
        <v>1</v>
      </c>
      <c r="M46" s="25">
        <v>0</v>
      </c>
      <c r="N46" s="25">
        <v>1</v>
      </c>
      <c r="O46" s="25">
        <v>0</v>
      </c>
      <c r="P46" s="26">
        <f t="shared" si="8"/>
        <v>101</v>
      </c>
    </row>
    <row r="47" spans="2:16" ht="12.75">
      <c r="B47" s="25" t="s">
        <v>126</v>
      </c>
      <c r="C47" s="25">
        <v>8</v>
      </c>
      <c r="D47" s="25">
        <v>11</v>
      </c>
      <c r="E47" s="25">
        <v>8</v>
      </c>
      <c r="F47" s="25">
        <v>11</v>
      </c>
      <c r="G47" s="25">
        <v>15</v>
      </c>
      <c r="H47" s="25">
        <v>15</v>
      </c>
      <c r="I47" s="25">
        <v>3</v>
      </c>
      <c r="J47" s="25">
        <v>6</v>
      </c>
      <c r="K47" s="25">
        <v>3</v>
      </c>
      <c r="L47" s="25">
        <v>0</v>
      </c>
      <c r="M47" s="25">
        <v>0</v>
      </c>
      <c r="N47" s="25">
        <v>2</v>
      </c>
      <c r="O47" s="25">
        <v>0</v>
      </c>
      <c r="P47" s="26">
        <f t="shared" si="8"/>
        <v>82</v>
      </c>
    </row>
    <row r="48" spans="1:16" ht="15">
      <c r="A48" s="5" t="s">
        <v>72</v>
      </c>
      <c r="B48" s="25" t="s">
        <v>91</v>
      </c>
      <c r="C48" s="27">
        <v>89</v>
      </c>
      <c r="D48" s="27">
        <v>79</v>
      </c>
      <c r="E48" s="27">
        <v>93</v>
      </c>
      <c r="F48" s="27">
        <v>89</v>
      </c>
      <c r="G48" s="27">
        <v>79</v>
      </c>
      <c r="H48" s="27">
        <v>70</v>
      </c>
      <c r="I48" s="27">
        <v>49</v>
      </c>
      <c r="J48" s="27">
        <v>51</v>
      </c>
      <c r="K48" s="27">
        <v>38</v>
      </c>
      <c r="L48" s="27">
        <v>51</v>
      </c>
      <c r="M48" s="27">
        <v>55</v>
      </c>
      <c r="N48" s="27">
        <v>56</v>
      </c>
      <c r="O48" s="27">
        <v>34</v>
      </c>
      <c r="P48" s="26">
        <f t="shared" si="8"/>
        <v>833</v>
      </c>
    </row>
    <row r="49" spans="2:16" ht="15">
      <c r="B49" s="25" t="s">
        <v>169</v>
      </c>
      <c r="C49" s="29">
        <f>SUM(C41:C48)</f>
        <v>532</v>
      </c>
      <c r="D49" s="29">
        <f aca="true" t="shared" si="9" ref="D49:P49">SUM(D41:D48)</f>
        <v>525</v>
      </c>
      <c r="E49" s="29">
        <f t="shared" si="9"/>
        <v>528</v>
      </c>
      <c r="F49" s="29">
        <f t="shared" si="9"/>
        <v>530</v>
      </c>
      <c r="G49" s="29">
        <f t="shared" si="9"/>
        <v>488</v>
      </c>
      <c r="H49" s="29">
        <f t="shared" si="9"/>
        <v>400</v>
      </c>
      <c r="I49" s="29">
        <f t="shared" si="9"/>
        <v>242</v>
      </c>
      <c r="J49" s="29">
        <f t="shared" si="9"/>
        <v>252</v>
      </c>
      <c r="K49" s="29">
        <f t="shared" si="9"/>
        <v>211</v>
      </c>
      <c r="L49" s="29">
        <f t="shared" si="9"/>
        <v>189</v>
      </c>
      <c r="M49" s="29">
        <f t="shared" si="9"/>
        <v>173</v>
      </c>
      <c r="N49" s="29">
        <f t="shared" si="9"/>
        <v>161</v>
      </c>
      <c r="O49" s="29">
        <f t="shared" si="9"/>
        <v>120</v>
      </c>
      <c r="P49" s="29">
        <f t="shared" si="9"/>
        <v>4351</v>
      </c>
    </row>
    <row r="50" spans="1:16" ht="12.75">
      <c r="A50" s="5">
        <v>2008</v>
      </c>
      <c r="B50" s="25" t="s">
        <v>86</v>
      </c>
      <c r="C50" s="25">
        <v>330</v>
      </c>
      <c r="D50" s="25">
        <v>309</v>
      </c>
      <c r="E50" s="25">
        <v>319</v>
      </c>
      <c r="F50" s="25">
        <v>315</v>
      </c>
      <c r="G50" s="25">
        <v>274</v>
      </c>
      <c r="H50" s="25">
        <v>270</v>
      </c>
      <c r="I50" s="25">
        <v>201</v>
      </c>
      <c r="J50" s="25">
        <v>184</v>
      </c>
      <c r="K50" s="25">
        <v>129</v>
      </c>
      <c r="L50" s="25">
        <v>70</v>
      </c>
      <c r="M50" s="25">
        <v>103</v>
      </c>
      <c r="N50" s="25">
        <v>68</v>
      </c>
      <c r="O50" s="25">
        <v>48</v>
      </c>
      <c r="P50" s="26">
        <f>SUM(C50:O50)</f>
        <v>2620</v>
      </c>
    </row>
    <row r="51" spans="2:16" ht="12.75">
      <c r="B51" s="25" t="s">
        <v>88</v>
      </c>
      <c r="C51" s="25">
        <v>28</v>
      </c>
      <c r="D51" s="25">
        <v>17</v>
      </c>
      <c r="E51" s="25">
        <v>30</v>
      </c>
      <c r="F51" s="25">
        <v>29</v>
      </c>
      <c r="G51" s="25">
        <v>21</v>
      </c>
      <c r="H51" s="25">
        <v>28</v>
      </c>
      <c r="I51" s="25">
        <v>9</v>
      </c>
      <c r="J51" s="25">
        <v>12</v>
      </c>
      <c r="K51" s="25">
        <v>15</v>
      </c>
      <c r="L51" s="25">
        <v>5</v>
      </c>
      <c r="M51" s="25">
        <v>10</v>
      </c>
      <c r="N51" s="25">
        <v>11</v>
      </c>
      <c r="O51" s="25">
        <v>12</v>
      </c>
      <c r="P51" s="26">
        <f aca="true" t="shared" si="10" ref="P51:P57">SUM(C51:O51)</f>
        <v>227</v>
      </c>
    </row>
    <row r="52" spans="2:16" ht="12.75">
      <c r="B52" s="25" t="s">
        <v>89</v>
      </c>
      <c r="C52" s="25">
        <v>18</v>
      </c>
      <c r="D52" s="25">
        <v>17</v>
      </c>
      <c r="E52" s="25">
        <v>20</v>
      </c>
      <c r="F52" s="25">
        <v>22</v>
      </c>
      <c r="G52" s="25">
        <v>15</v>
      </c>
      <c r="H52" s="25">
        <v>17</v>
      </c>
      <c r="I52" s="25">
        <v>12</v>
      </c>
      <c r="J52" s="25">
        <v>7</v>
      </c>
      <c r="K52" s="25">
        <v>13</v>
      </c>
      <c r="L52" s="25">
        <v>11</v>
      </c>
      <c r="M52" s="25">
        <v>5</v>
      </c>
      <c r="N52" s="25">
        <v>6</v>
      </c>
      <c r="O52" s="25">
        <v>8</v>
      </c>
      <c r="P52" s="26">
        <f t="shared" si="10"/>
        <v>171</v>
      </c>
    </row>
    <row r="53" spans="2:16" ht="12.75">
      <c r="B53" s="25" t="s">
        <v>126</v>
      </c>
      <c r="C53" s="25">
        <v>11</v>
      </c>
      <c r="D53" s="25">
        <v>8</v>
      </c>
      <c r="E53" s="25">
        <v>12</v>
      </c>
      <c r="F53" s="25">
        <v>13</v>
      </c>
      <c r="G53" s="25">
        <v>19</v>
      </c>
      <c r="H53" s="25">
        <v>11</v>
      </c>
      <c r="I53" s="25">
        <v>7</v>
      </c>
      <c r="J53" s="25">
        <v>6</v>
      </c>
      <c r="K53" s="25">
        <v>5</v>
      </c>
      <c r="L53" s="25">
        <v>4</v>
      </c>
      <c r="M53" s="25">
        <v>2</v>
      </c>
      <c r="N53" s="25">
        <v>1</v>
      </c>
      <c r="O53" s="25">
        <v>0</v>
      </c>
      <c r="P53" s="26">
        <f t="shared" si="10"/>
        <v>99</v>
      </c>
    </row>
    <row r="54" spans="2:16" ht="12.75">
      <c r="B54" s="25" t="s">
        <v>94</v>
      </c>
      <c r="C54" s="25">
        <v>6</v>
      </c>
      <c r="D54" s="25">
        <v>11</v>
      </c>
      <c r="E54" s="25">
        <v>14</v>
      </c>
      <c r="F54" s="25">
        <v>3</v>
      </c>
      <c r="G54" s="25">
        <v>8</v>
      </c>
      <c r="H54" s="25">
        <v>9</v>
      </c>
      <c r="I54" s="25">
        <v>6</v>
      </c>
      <c r="J54" s="25">
        <v>5</v>
      </c>
      <c r="K54" s="25">
        <v>6</v>
      </c>
      <c r="L54" s="25">
        <v>5</v>
      </c>
      <c r="M54" s="25">
        <v>6</v>
      </c>
      <c r="N54" s="25">
        <v>1</v>
      </c>
      <c r="O54" s="25">
        <v>3</v>
      </c>
      <c r="P54" s="26">
        <f t="shared" si="10"/>
        <v>83</v>
      </c>
    </row>
    <row r="55" spans="2:16" ht="12.75">
      <c r="B55" s="25" t="s">
        <v>87</v>
      </c>
      <c r="C55" s="25">
        <v>19</v>
      </c>
      <c r="D55" s="25">
        <v>16</v>
      </c>
      <c r="E55" s="25">
        <v>14</v>
      </c>
      <c r="F55" s="25">
        <v>14</v>
      </c>
      <c r="G55" s="25">
        <v>3</v>
      </c>
      <c r="H55" s="25">
        <v>4</v>
      </c>
      <c r="I55" s="25">
        <v>3</v>
      </c>
      <c r="J55" s="25">
        <v>2</v>
      </c>
      <c r="K55" s="25">
        <v>1</v>
      </c>
      <c r="L55" s="25">
        <v>1</v>
      </c>
      <c r="M55" s="25">
        <v>1</v>
      </c>
      <c r="N55" s="25">
        <v>0</v>
      </c>
      <c r="O55" s="25">
        <v>0</v>
      </c>
      <c r="P55" s="26">
        <f t="shared" si="10"/>
        <v>78</v>
      </c>
    </row>
    <row r="56" spans="2:16" ht="12.75">
      <c r="B56" s="25" t="s">
        <v>141</v>
      </c>
      <c r="C56" s="25">
        <v>0</v>
      </c>
      <c r="D56" s="25">
        <v>2</v>
      </c>
      <c r="E56" s="25">
        <v>0</v>
      </c>
      <c r="F56" s="25">
        <v>7</v>
      </c>
      <c r="G56" s="25">
        <v>8</v>
      </c>
      <c r="H56" s="25">
        <v>11</v>
      </c>
      <c r="I56" s="25">
        <v>13</v>
      </c>
      <c r="J56" s="25">
        <v>15</v>
      </c>
      <c r="K56" s="25">
        <v>11</v>
      </c>
      <c r="L56" s="25">
        <v>5</v>
      </c>
      <c r="M56" s="25">
        <v>1</v>
      </c>
      <c r="N56" s="25">
        <v>3</v>
      </c>
      <c r="O56" s="25">
        <v>2</v>
      </c>
      <c r="P56" s="26">
        <f t="shared" si="10"/>
        <v>78</v>
      </c>
    </row>
    <row r="57" spans="1:16" ht="15">
      <c r="A57" s="5" t="s">
        <v>72</v>
      </c>
      <c r="B57" s="25" t="s">
        <v>91</v>
      </c>
      <c r="C57" s="27">
        <f>481-(SUM(C50:C56))</f>
        <v>69</v>
      </c>
      <c r="D57" s="27">
        <f>463-(SUM(D50:D56))</f>
        <v>83</v>
      </c>
      <c r="E57" s="27">
        <f>506-(SUM(E50:E56))</f>
        <v>97</v>
      </c>
      <c r="F57" s="27">
        <f>477-(SUM(F50:F56))</f>
        <v>74</v>
      </c>
      <c r="G57" s="27">
        <f>416-(SUM(G50:G56))</f>
        <v>68</v>
      </c>
      <c r="H57" s="27">
        <f>419-(SUM(H50:H56))</f>
        <v>69</v>
      </c>
      <c r="I57" s="27">
        <f>310-(SUM(I50:I56))</f>
        <v>59</v>
      </c>
      <c r="J57" s="27">
        <f>267-(SUM(J50:J56))</f>
        <v>36</v>
      </c>
      <c r="K57" s="27">
        <f>226-(SUM(K50:K56))</f>
        <v>46</v>
      </c>
      <c r="L57" s="27">
        <f>135-(SUM(L50:L56))</f>
        <v>34</v>
      </c>
      <c r="M57" s="27">
        <f>179-(SUM(M50:M56))</f>
        <v>51</v>
      </c>
      <c r="N57" s="27">
        <f>124-(SUM(N50:N56))</f>
        <v>34</v>
      </c>
      <c r="O57" s="27">
        <f>101-(SUM(O50:O56))</f>
        <v>28</v>
      </c>
      <c r="P57" s="26">
        <f t="shared" si="10"/>
        <v>748</v>
      </c>
    </row>
    <row r="58" spans="2:16" ht="15">
      <c r="B58" s="25" t="s">
        <v>139</v>
      </c>
      <c r="C58" s="29">
        <f>SUM(C50:C57)</f>
        <v>481</v>
      </c>
      <c r="D58" s="29">
        <f aca="true" t="shared" si="11" ref="D58:P58">SUM(D50:D57)</f>
        <v>463</v>
      </c>
      <c r="E58" s="29">
        <f t="shared" si="11"/>
        <v>506</v>
      </c>
      <c r="F58" s="29">
        <f t="shared" si="11"/>
        <v>477</v>
      </c>
      <c r="G58" s="29">
        <f t="shared" si="11"/>
        <v>416</v>
      </c>
      <c r="H58" s="29">
        <f t="shared" si="11"/>
        <v>419</v>
      </c>
      <c r="I58" s="29">
        <f t="shared" si="11"/>
        <v>310</v>
      </c>
      <c r="J58" s="29">
        <f t="shared" si="11"/>
        <v>267</v>
      </c>
      <c r="K58" s="29">
        <f t="shared" si="11"/>
        <v>226</v>
      </c>
      <c r="L58" s="29">
        <f t="shared" si="11"/>
        <v>135</v>
      </c>
      <c r="M58" s="29">
        <f t="shared" si="11"/>
        <v>179</v>
      </c>
      <c r="N58" s="29">
        <f t="shared" si="11"/>
        <v>124</v>
      </c>
      <c r="O58" s="29">
        <f t="shared" si="11"/>
        <v>101</v>
      </c>
      <c r="P58" s="29">
        <f t="shared" si="11"/>
        <v>4104</v>
      </c>
    </row>
    <row r="59" spans="1:16" ht="12.75">
      <c r="A59" s="5">
        <v>2007</v>
      </c>
      <c r="B59" s="25" t="s">
        <v>86</v>
      </c>
      <c r="C59" s="25">
        <v>289</v>
      </c>
      <c r="D59" s="25">
        <v>322</v>
      </c>
      <c r="E59" s="25">
        <v>311</v>
      </c>
      <c r="F59" s="25">
        <v>279</v>
      </c>
      <c r="G59" s="25">
        <v>281</v>
      </c>
      <c r="H59" s="25">
        <v>263</v>
      </c>
      <c r="I59" s="25">
        <v>161</v>
      </c>
      <c r="J59" s="25">
        <v>155</v>
      </c>
      <c r="K59" s="25">
        <v>101</v>
      </c>
      <c r="L59" s="25">
        <v>118</v>
      </c>
      <c r="M59" s="25">
        <v>86</v>
      </c>
      <c r="N59" s="25">
        <v>57</v>
      </c>
      <c r="O59" s="25">
        <v>47</v>
      </c>
      <c r="P59" s="26">
        <f aca="true" t="shared" si="12" ref="P59:P66">SUM(C59:O59)</f>
        <v>2470</v>
      </c>
    </row>
    <row r="60" spans="2:16" ht="12.75">
      <c r="B60" s="25" t="s">
        <v>88</v>
      </c>
      <c r="C60" s="25">
        <v>17</v>
      </c>
      <c r="D60" s="25">
        <v>34</v>
      </c>
      <c r="E60" s="25">
        <v>22</v>
      </c>
      <c r="F60" s="25">
        <v>18</v>
      </c>
      <c r="G60" s="25">
        <v>28</v>
      </c>
      <c r="H60" s="25">
        <v>15</v>
      </c>
      <c r="I60" s="25">
        <v>7</v>
      </c>
      <c r="J60" s="25">
        <v>15</v>
      </c>
      <c r="K60" s="25">
        <v>4</v>
      </c>
      <c r="L60" s="25">
        <v>11</v>
      </c>
      <c r="M60" s="25">
        <v>12</v>
      </c>
      <c r="N60" s="25">
        <v>14</v>
      </c>
      <c r="O60" s="25">
        <v>8</v>
      </c>
      <c r="P60" s="26">
        <f t="shared" si="12"/>
        <v>205</v>
      </c>
    </row>
    <row r="61" spans="2:16" ht="12.75">
      <c r="B61" s="25" t="s">
        <v>87</v>
      </c>
      <c r="C61" s="25">
        <v>17</v>
      </c>
      <c r="D61" s="25">
        <v>14</v>
      </c>
      <c r="E61" s="25">
        <v>22</v>
      </c>
      <c r="F61" s="25">
        <v>19</v>
      </c>
      <c r="G61" s="25">
        <v>22</v>
      </c>
      <c r="H61" s="25">
        <v>24</v>
      </c>
      <c r="I61" s="25">
        <v>18</v>
      </c>
      <c r="J61" s="25">
        <v>17</v>
      </c>
      <c r="K61" s="25">
        <v>9</v>
      </c>
      <c r="L61" s="25">
        <v>6</v>
      </c>
      <c r="M61" s="25">
        <v>13</v>
      </c>
      <c r="N61" s="25">
        <v>9</v>
      </c>
      <c r="O61" s="25">
        <v>9</v>
      </c>
      <c r="P61" s="26">
        <f t="shared" si="12"/>
        <v>199</v>
      </c>
    </row>
    <row r="62" spans="2:16" ht="12.75">
      <c r="B62" s="25" t="s">
        <v>89</v>
      </c>
      <c r="C62" s="25">
        <v>15</v>
      </c>
      <c r="D62" s="25">
        <v>16</v>
      </c>
      <c r="E62" s="25">
        <v>23</v>
      </c>
      <c r="F62" s="25">
        <v>8</v>
      </c>
      <c r="G62" s="25">
        <v>16</v>
      </c>
      <c r="H62" s="25">
        <v>14</v>
      </c>
      <c r="I62" s="25">
        <v>6</v>
      </c>
      <c r="J62" s="25">
        <v>12</v>
      </c>
      <c r="K62" s="25">
        <v>8</v>
      </c>
      <c r="L62" s="25">
        <v>7</v>
      </c>
      <c r="M62" s="25">
        <v>5</v>
      </c>
      <c r="N62" s="25">
        <v>14</v>
      </c>
      <c r="O62" s="25">
        <v>9</v>
      </c>
      <c r="P62" s="26">
        <f t="shared" si="12"/>
        <v>153</v>
      </c>
    </row>
    <row r="63" spans="2:16" ht="12.75">
      <c r="B63" s="25" t="s">
        <v>126</v>
      </c>
      <c r="C63" s="25">
        <v>6</v>
      </c>
      <c r="D63" s="25">
        <v>15</v>
      </c>
      <c r="E63" s="25">
        <v>14</v>
      </c>
      <c r="F63" s="25">
        <v>19</v>
      </c>
      <c r="G63" s="25">
        <v>11</v>
      </c>
      <c r="H63" s="25">
        <v>14</v>
      </c>
      <c r="I63" s="25">
        <v>8</v>
      </c>
      <c r="J63" s="25">
        <v>7</v>
      </c>
      <c r="K63" s="25">
        <v>2</v>
      </c>
      <c r="L63" s="25">
        <v>1</v>
      </c>
      <c r="M63" s="25">
        <v>1</v>
      </c>
      <c r="N63" s="25">
        <v>0</v>
      </c>
      <c r="O63" s="25">
        <v>1</v>
      </c>
      <c r="P63" s="26">
        <f t="shared" si="12"/>
        <v>99</v>
      </c>
    </row>
    <row r="64" spans="2:16" ht="12.75">
      <c r="B64" s="25" t="s">
        <v>90</v>
      </c>
      <c r="C64" s="25">
        <v>9</v>
      </c>
      <c r="D64" s="25">
        <v>6</v>
      </c>
      <c r="E64" s="25">
        <v>8</v>
      </c>
      <c r="F64" s="25">
        <v>3</v>
      </c>
      <c r="G64" s="25">
        <v>12</v>
      </c>
      <c r="H64" s="25">
        <v>5</v>
      </c>
      <c r="I64" s="25">
        <v>2</v>
      </c>
      <c r="J64" s="25">
        <v>6</v>
      </c>
      <c r="K64" s="25">
        <v>2</v>
      </c>
      <c r="L64" s="25">
        <v>3</v>
      </c>
      <c r="M64" s="25">
        <v>3</v>
      </c>
      <c r="N64" s="25">
        <v>1</v>
      </c>
      <c r="O64" s="25">
        <v>1</v>
      </c>
      <c r="P64" s="26">
        <f t="shared" si="12"/>
        <v>61</v>
      </c>
    </row>
    <row r="65" spans="1:16" ht="15">
      <c r="A65" s="5" t="s">
        <v>72</v>
      </c>
      <c r="B65" s="25" t="s">
        <v>91</v>
      </c>
      <c r="C65" s="27">
        <f aca="true" t="shared" si="13" ref="C65:O65">C66-SUM(C59:C64)</f>
        <v>82</v>
      </c>
      <c r="D65" s="27">
        <f t="shared" si="13"/>
        <v>97</v>
      </c>
      <c r="E65" s="27">
        <f t="shared" si="13"/>
        <v>53</v>
      </c>
      <c r="F65" s="27">
        <f t="shared" si="13"/>
        <v>54</v>
      </c>
      <c r="G65" s="27">
        <f t="shared" si="13"/>
        <v>57</v>
      </c>
      <c r="H65" s="27">
        <f t="shared" si="13"/>
        <v>55</v>
      </c>
      <c r="I65" s="27">
        <f t="shared" si="13"/>
        <v>25</v>
      </c>
      <c r="J65" s="27">
        <f t="shared" si="13"/>
        <v>27</v>
      </c>
      <c r="K65" s="27">
        <f t="shared" si="13"/>
        <v>30</v>
      </c>
      <c r="L65" s="27">
        <f t="shared" si="13"/>
        <v>40</v>
      </c>
      <c r="M65" s="27">
        <f t="shared" si="13"/>
        <v>41</v>
      </c>
      <c r="N65" s="27">
        <f t="shared" si="13"/>
        <v>20</v>
      </c>
      <c r="O65" s="27">
        <f t="shared" si="13"/>
        <v>33</v>
      </c>
      <c r="P65" s="28">
        <f t="shared" si="12"/>
        <v>614</v>
      </c>
    </row>
    <row r="66" spans="2:16" ht="15">
      <c r="B66" s="25" t="s">
        <v>140</v>
      </c>
      <c r="C66" s="29">
        <v>435</v>
      </c>
      <c r="D66" s="29">
        <v>504</v>
      </c>
      <c r="E66" s="29">
        <v>453</v>
      </c>
      <c r="F66" s="29">
        <v>400</v>
      </c>
      <c r="G66" s="29">
        <v>427</v>
      </c>
      <c r="H66" s="29">
        <v>390</v>
      </c>
      <c r="I66" s="29">
        <v>227</v>
      </c>
      <c r="J66" s="29">
        <v>239</v>
      </c>
      <c r="K66" s="29">
        <v>156</v>
      </c>
      <c r="L66" s="29">
        <v>186</v>
      </c>
      <c r="M66" s="29">
        <v>161</v>
      </c>
      <c r="N66" s="29">
        <v>115</v>
      </c>
      <c r="O66" s="29">
        <v>108</v>
      </c>
      <c r="P66" s="30">
        <f t="shared" si="12"/>
        <v>3801</v>
      </c>
    </row>
    <row r="67" spans="2:16" ht="1.5" customHeight="1"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4"/>
    </row>
    <row r="68" spans="1:16" s="5" customFormat="1" ht="12.75">
      <c r="A68" s="5">
        <v>2006</v>
      </c>
      <c r="B68" s="25" t="s">
        <v>86</v>
      </c>
      <c r="C68" s="25">
        <v>310</v>
      </c>
      <c r="D68" s="25">
        <v>322</v>
      </c>
      <c r="E68" s="25">
        <v>281</v>
      </c>
      <c r="F68" s="25">
        <v>286</v>
      </c>
      <c r="G68" s="25">
        <v>278</v>
      </c>
      <c r="H68" s="25">
        <v>232</v>
      </c>
      <c r="I68" s="25">
        <v>187</v>
      </c>
      <c r="J68" s="25">
        <v>144</v>
      </c>
      <c r="K68" s="25">
        <v>146</v>
      </c>
      <c r="L68" s="25">
        <v>90</v>
      </c>
      <c r="M68" s="25">
        <v>69</v>
      </c>
      <c r="N68" s="25">
        <v>68</v>
      </c>
      <c r="O68" s="25">
        <v>42</v>
      </c>
      <c r="P68" s="26">
        <f aca="true" t="shared" si="14" ref="P68:P74">SUM(C68:O68)</f>
        <v>2455</v>
      </c>
    </row>
    <row r="69" spans="2:16" s="5" customFormat="1" ht="12.75">
      <c r="B69" s="25" t="s">
        <v>87</v>
      </c>
      <c r="C69" s="25">
        <v>13</v>
      </c>
      <c r="D69" s="25">
        <v>24</v>
      </c>
      <c r="E69" s="25">
        <v>20</v>
      </c>
      <c r="F69" s="25">
        <v>23</v>
      </c>
      <c r="G69" s="25">
        <v>25</v>
      </c>
      <c r="H69" s="25">
        <v>27</v>
      </c>
      <c r="I69" s="25">
        <v>28</v>
      </c>
      <c r="J69" s="25">
        <v>13</v>
      </c>
      <c r="K69" s="25">
        <v>6</v>
      </c>
      <c r="L69" s="25">
        <v>14</v>
      </c>
      <c r="M69" s="25">
        <v>12</v>
      </c>
      <c r="N69" s="25">
        <v>12</v>
      </c>
      <c r="O69" s="25">
        <v>24</v>
      </c>
      <c r="P69" s="26">
        <f t="shared" si="14"/>
        <v>241</v>
      </c>
    </row>
    <row r="70" spans="2:16" s="5" customFormat="1" ht="12.75">
      <c r="B70" s="25" t="s">
        <v>88</v>
      </c>
      <c r="C70" s="25">
        <v>26</v>
      </c>
      <c r="D70" s="25">
        <v>25</v>
      </c>
      <c r="E70" s="25">
        <v>21</v>
      </c>
      <c r="F70" s="25">
        <v>28</v>
      </c>
      <c r="G70" s="25">
        <v>16</v>
      </c>
      <c r="H70" s="25">
        <v>14</v>
      </c>
      <c r="I70" s="25">
        <v>23</v>
      </c>
      <c r="J70" s="25">
        <v>13</v>
      </c>
      <c r="K70" s="25">
        <v>16</v>
      </c>
      <c r="L70" s="25">
        <v>10</v>
      </c>
      <c r="M70" s="25">
        <v>13</v>
      </c>
      <c r="N70" s="25">
        <v>8</v>
      </c>
      <c r="O70" s="25">
        <v>6</v>
      </c>
      <c r="P70" s="26">
        <f>SUM(C70:O70)</f>
        <v>219</v>
      </c>
    </row>
    <row r="71" spans="2:16" s="5" customFormat="1" ht="12.75">
      <c r="B71" s="25" t="s">
        <v>89</v>
      </c>
      <c r="C71" s="25">
        <v>9</v>
      </c>
      <c r="D71" s="25">
        <v>25</v>
      </c>
      <c r="E71" s="25">
        <v>7</v>
      </c>
      <c r="F71" s="25">
        <v>15</v>
      </c>
      <c r="G71" s="25">
        <v>16</v>
      </c>
      <c r="H71" s="25">
        <v>10</v>
      </c>
      <c r="I71" s="25">
        <v>16</v>
      </c>
      <c r="J71" s="25">
        <v>6</v>
      </c>
      <c r="K71" s="25">
        <v>6</v>
      </c>
      <c r="L71" s="25">
        <v>4</v>
      </c>
      <c r="M71" s="25">
        <v>14</v>
      </c>
      <c r="N71" s="25">
        <v>8</v>
      </c>
      <c r="O71" s="25">
        <v>15</v>
      </c>
      <c r="P71" s="26">
        <f t="shared" si="14"/>
        <v>151</v>
      </c>
    </row>
    <row r="72" spans="2:16" s="5" customFormat="1" ht="12.75">
      <c r="B72" s="25" t="s">
        <v>126</v>
      </c>
      <c r="C72" s="25">
        <v>11</v>
      </c>
      <c r="D72" s="25">
        <v>15</v>
      </c>
      <c r="E72" s="25">
        <v>18</v>
      </c>
      <c r="F72" s="25">
        <v>12</v>
      </c>
      <c r="G72" s="25">
        <v>14</v>
      </c>
      <c r="H72" s="25">
        <v>11</v>
      </c>
      <c r="I72" s="25">
        <v>16</v>
      </c>
      <c r="J72" s="25">
        <v>8</v>
      </c>
      <c r="K72" s="25">
        <v>1</v>
      </c>
      <c r="L72" s="25">
        <v>1</v>
      </c>
      <c r="M72" s="25">
        <v>0</v>
      </c>
      <c r="N72" s="25">
        <v>0</v>
      </c>
      <c r="O72" s="25">
        <v>2</v>
      </c>
      <c r="P72" s="26">
        <f t="shared" si="14"/>
        <v>109</v>
      </c>
    </row>
    <row r="73" spans="2:16" s="5" customFormat="1" ht="12.75">
      <c r="B73" s="25" t="s">
        <v>90</v>
      </c>
      <c r="C73" s="25">
        <v>7</v>
      </c>
      <c r="D73" s="25">
        <v>9</v>
      </c>
      <c r="E73" s="25">
        <v>5</v>
      </c>
      <c r="F73" s="25">
        <v>11</v>
      </c>
      <c r="G73" s="25">
        <v>5</v>
      </c>
      <c r="H73" s="25">
        <v>4</v>
      </c>
      <c r="I73" s="25">
        <v>9</v>
      </c>
      <c r="J73" s="25">
        <v>3</v>
      </c>
      <c r="K73" s="25">
        <v>3</v>
      </c>
      <c r="L73" s="25">
        <v>2</v>
      </c>
      <c r="M73" s="25">
        <v>1</v>
      </c>
      <c r="N73" s="25">
        <v>1</v>
      </c>
      <c r="O73" s="25">
        <v>3</v>
      </c>
      <c r="P73" s="26">
        <f t="shared" si="14"/>
        <v>63</v>
      </c>
    </row>
    <row r="74" spans="1:16" s="5" customFormat="1" ht="15">
      <c r="A74" s="5" t="s">
        <v>72</v>
      </c>
      <c r="B74" s="25" t="s">
        <v>91</v>
      </c>
      <c r="C74" s="27">
        <f aca="true" t="shared" si="15" ref="C74:O74">C75-SUM(C68:C73)</f>
        <v>80</v>
      </c>
      <c r="D74" s="27">
        <f t="shared" si="15"/>
        <v>31</v>
      </c>
      <c r="E74" s="27">
        <f t="shared" si="15"/>
        <v>50</v>
      </c>
      <c r="F74" s="27">
        <f t="shared" si="15"/>
        <v>43</v>
      </c>
      <c r="G74" s="27">
        <f t="shared" si="15"/>
        <v>49</v>
      </c>
      <c r="H74" s="27">
        <f t="shared" si="15"/>
        <v>43</v>
      </c>
      <c r="I74" s="27">
        <f t="shared" si="15"/>
        <v>33</v>
      </c>
      <c r="J74" s="27">
        <f t="shared" si="15"/>
        <v>26</v>
      </c>
      <c r="K74" s="27">
        <f t="shared" si="15"/>
        <v>21</v>
      </c>
      <c r="L74" s="27">
        <f t="shared" si="15"/>
        <v>30</v>
      </c>
      <c r="M74" s="27">
        <f t="shared" si="15"/>
        <v>26</v>
      </c>
      <c r="N74" s="27">
        <f t="shared" si="15"/>
        <v>37</v>
      </c>
      <c r="O74" s="27">
        <f t="shared" si="15"/>
        <v>15</v>
      </c>
      <c r="P74" s="28">
        <f t="shared" si="14"/>
        <v>484</v>
      </c>
    </row>
    <row r="75" spans="2:16" s="5" customFormat="1" ht="15">
      <c r="B75" s="25" t="s">
        <v>125</v>
      </c>
      <c r="C75" s="29">
        <v>456</v>
      </c>
      <c r="D75" s="29">
        <v>451</v>
      </c>
      <c r="E75" s="29">
        <v>402</v>
      </c>
      <c r="F75" s="29">
        <v>418</v>
      </c>
      <c r="G75" s="29">
        <v>403</v>
      </c>
      <c r="H75" s="29">
        <v>341</v>
      </c>
      <c r="I75" s="29">
        <v>312</v>
      </c>
      <c r="J75" s="29">
        <v>213</v>
      </c>
      <c r="K75" s="29">
        <v>199</v>
      </c>
      <c r="L75" s="29">
        <v>151</v>
      </c>
      <c r="M75" s="29">
        <v>135</v>
      </c>
      <c r="N75" s="29">
        <v>134</v>
      </c>
      <c r="O75" s="29">
        <v>107</v>
      </c>
      <c r="P75" s="30">
        <f>SUM(C75:O75)</f>
        <v>3722</v>
      </c>
    </row>
    <row r="76" s="5" customFormat="1" ht="3" customHeight="1">
      <c r="P76" s="24"/>
    </row>
    <row r="77" spans="1:16" s="5" customFormat="1" ht="12.75">
      <c r="A77" s="5">
        <v>2005</v>
      </c>
      <c r="B77" s="25" t="s">
        <v>86</v>
      </c>
      <c r="C77" s="25">
        <v>290</v>
      </c>
      <c r="D77" s="25">
        <v>277</v>
      </c>
      <c r="E77" s="25">
        <v>289</v>
      </c>
      <c r="F77" s="25">
        <v>285</v>
      </c>
      <c r="G77" s="25">
        <v>244</v>
      </c>
      <c r="H77" s="25">
        <v>222</v>
      </c>
      <c r="I77" s="25">
        <v>173</v>
      </c>
      <c r="J77" s="25">
        <v>144</v>
      </c>
      <c r="K77" s="25">
        <v>114</v>
      </c>
      <c r="L77" s="25">
        <v>202</v>
      </c>
      <c r="M77" s="25">
        <v>118</v>
      </c>
      <c r="N77" s="25">
        <v>48</v>
      </c>
      <c r="O77" s="25">
        <v>52</v>
      </c>
      <c r="P77" s="26">
        <f aca="true" t="shared" si="16" ref="P77:P83">SUM(C77:O77)</f>
        <v>2458</v>
      </c>
    </row>
    <row r="78" spans="2:16" s="5" customFormat="1" ht="12.75">
      <c r="B78" s="25" t="s">
        <v>87</v>
      </c>
      <c r="C78" s="25">
        <v>25</v>
      </c>
      <c r="D78" s="25">
        <v>25</v>
      </c>
      <c r="E78" s="25">
        <v>32</v>
      </c>
      <c r="F78" s="25">
        <v>30</v>
      </c>
      <c r="G78" s="25">
        <v>40</v>
      </c>
      <c r="H78" s="25">
        <v>38</v>
      </c>
      <c r="I78" s="25">
        <v>21</v>
      </c>
      <c r="J78" s="25">
        <v>18</v>
      </c>
      <c r="K78" s="25">
        <v>28</v>
      </c>
      <c r="L78" s="25">
        <v>21</v>
      </c>
      <c r="M78" s="25">
        <v>19</v>
      </c>
      <c r="N78" s="25">
        <v>27</v>
      </c>
      <c r="O78" s="25">
        <v>21</v>
      </c>
      <c r="P78" s="26">
        <f t="shared" si="16"/>
        <v>345</v>
      </c>
    </row>
    <row r="79" spans="2:16" s="5" customFormat="1" ht="12.75">
      <c r="B79" s="25" t="s">
        <v>88</v>
      </c>
      <c r="C79" s="25">
        <v>17</v>
      </c>
      <c r="D79" s="25">
        <v>17</v>
      </c>
      <c r="E79" s="25">
        <v>28</v>
      </c>
      <c r="F79" s="25">
        <v>21</v>
      </c>
      <c r="G79" s="25">
        <v>18</v>
      </c>
      <c r="H79" s="25">
        <v>29</v>
      </c>
      <c r="I79" s="25">
        <v>18</v>
      </c>
      <c r="J79" s="25">
        <v>14</v>
      </c>
      <c r="K79" s="25">
        <v>8</v>
      </c>
      <c r="L79" s="25">
        <v>13</v>
      </c>
      <c r="M79" s="25">
        <v>13</v>
      </c>
      <c r="N79" s="25">
        <v>5</v>
      </c>
      <c r="O79" s="25">
        <v>9</v>
      </c>
      <c r="P79" s="26">
        <f t="shared" si="16"/>
        <v>210</v>
      </c>
    </row>
    <row r="80" spans="2:16" s="5" customFormat="1" ht="12.75">
      <c r="B80" s="25" t="s">
        <v>89</v>
      </c>
      <c r="C80" s="25">
        <v>21</v>
      </c>
      <c r="D80" s="25">
        <v>12</v>
      </c>
      <c r="E80" s="25">
        <v>15</v>
      </c>
      <c r="F80" s="25">
        <v>13</v>
      </c>
      <c r="G80" s="25">
        <v>9</v>
      </c>
      <c r="H80" s="25">
        <v>14</v>
      </c>
      <c r="I80" s="25">
        <v>6</v>
      </c>
      <c r="J80" s="25">
        <v>5</v>
      </c>
      <c r="K80" s="25">
        <v>7</v>
      </c>
      <c r="L80" s="25">
        <v>17</v>
      </c>
      <c r="M80" s="25">
        <v>17</v>
      </c>
      <c r="N80" s="25">
        <v>12</v>
      </c>
      <c r="O80" s="25">
        <v>6</v>
      </c>
      <c r="P80" s="26">
        <f t="shared" si="16"/>
        <v>154</v>
      </c>
    </row>
    <row r="81" spans="2:16" s="5" customFormat="1" ht="12.75">
      <c r="B81" s="25" t="s">
        <v>126</v>
      </c>
      <c r="C81" s="25">
        <v>11</v>
      </c>
      <c r="D81" s="25">
        <v>15</v>
      </c>
      <c r="E81" s="25">
        <v>9</v>
      </c>
      <c r="F81" s="25">
        <v>13</v>
      </c>
      <c r="G81" s="25">
        <v>10</v>
      </c>
      <c r="H81" s="25">
        <v>20</v>
      </c>
      <c r="I81" s="25">
        <v>11</v>
      </c>
      <c r="J81" s="25">
        <v>3</v>
      </c>
      <c r="K81" s="25">
        <v>1</v>
      </c>
      <c r="L81" s="25">
        <v>4</v>
      </c>
      <c r="M81" s="25">
        <v>1</v>
      </c>
      <c r="N81" s="25">
        <v>2</v>
      </c>
      <c r="O81" s="25">
        <v>1</v>
      </c>
      <c r="P81" s="26">
        <f t="shared" si="16"/>
        <v>101</v>
      </c>
    </row>
    <row r="82" spans="2:16" s="5" customFormat="1" ht="12.75">
      <c r="B82" s="25" t="s">
        <v>90</v>
      </c>
      <c r="C82" s="25">
        <v>6</v>
      </c>
      <c r="D82" s="25">
        <v>2</v>
      </c>
      <c r="E82" s="25">
        <v>10</v>
      </c>
      <c r="F82" s="25">
        <v>4</v>
      </c>
      <c r="G82" s="25">
        <v>7</v>
      </c>
      <c r="H82" s="25">
        <v>9</v>
      </c>
      <c r="I82" s="25">
        <v>5</v>
      </c>
      <c r="J82" s="25">
        <v>2</v>
      </c>
      <c r="K82" s="25">
        <v>4</v>
      </c>
      <c r="L82" s="25">
        <v>4</v>
      </c>
      <c r="M82" s="25">
        <v>1</v>
      </c>
      <c r="N82" s="25">
        <v>2</v>
      </c>
      <c r="O82" s="25">
        <v>1</v>
      </c>
      <c r="P82" s="26">
        <f t="shared" si="16"/>
        <v>57</v>
      </c>
    </row>
    <row r="83" spans="1:16" s="5" customFormat="1" ht="15">
      <c r="A83" s="5" t="s">
        <v>72</v>
      </c>
      <c r="B83" s="25" t="s">
        <v>91</v>
      </c>
      <c r="C83" s="27">
        <v>28</v>
      </c>
      <c r="D83" s="27">
        <v>34</v>
      </c>
      <c r="E83" s="27">
        <v>35</v>
      </c>
      <c r="F83" s="27">
        <v>44</v>
      </c>
      <c r="G83" s="27">
        <v>34</v>
      </c>
      <c r="H83" s="27">
        <v>34</v>
      </c>
      <c r="I83" s="27">
        <v>28</v>
      </c>
      <c r="J83" s="27">
        <v>23</v>
      </c>
      <c r="K83" s="27">
        <v>21</v>
      </c>
      <c r="L83" s="27">
        <v>36</v>
      </c>
      <c r="M83" s="27">
        <v>27</v>
      </c>
      <c r="N83" s="27">
        <v>20</v>
      </c>
      <c r="O83" s="27">
        <v>14</v>
      </c>
      <c r="P83" s="28">
        <f t="shared" si="16"/>
        <v>378</v>
      </c>
    </row>
    <row r="84" spans="2:16" s="5" customFormat="1" ht="15">
      <c r="B84" s="25" t="s">
        <v>116</v>
      </c>
      <c r="C84" s="29">
        <f aca="true" t="shared" si="17" ref="C84:P84">SUM(C77:C83)</f>
        <v>398</v>
      </c>
      <c r="D84" s="29">
        <f t="shared" si="17"/>
        <v>382</v>
      </c>
      <c r="E84" s="29">
        <f t="shared" si="17"/>
        <v>418</v>
      </c>
      <c r="F84" s="29">
        <f t="shared" si="17"/>
        <v>410</v>
      </c>
      <c r="G84" s="29">
        <f t="shared" si="17"/>
        <v>362</v>
      </c>
      <c r="H84" s="29">
        <f t="shared" si="17"/>
        <v>366</v>
      </c>
      <c r="I84" s="29">
        <f t="shared" si="17"/>
        <v>262</v>
      </c>
      <c r="J84" s="29">
        <f t="shared" si="17"/>
        <v>209</v>
      </c>
      <c r="K84" s="29">
        <f t="shared" si="17"/>
        <v>183</v>
      </c>
      <c r="L84" s="29">
        <f t="shared" si="17"/>
        <v>297</v>
      </c>
      <c r="M84" s="29">
        <f t="shared" si="17"/>
        <v>196</v>
      </c>
      <c r="N84" s="29">
        <f t="shared" si="17"/>
        <v>116</v>
      </c>
      <c r="O84" s="29">
        <f t="shared" si="17"/>
        <v>104</v>
      </c>
      <c r="P84" s="30">
        <f t="shared" si="17"/>
        <v>3703</v>
      </c>
    </row>
    <row r="85" s="5" customFormat="1" ht="3" customHeight="1">
      <c r="P85" s="24"/>
    </row>
    <row r="86" spans="1:16" s="5" customFormat="1" ht="12.75">
      <c r="A86" s="5">
        <v>2004</v>
      </c>
      <c r="B86" s="25" t="s">
        <v>86</v>
      </c>
      <c r="C86" s="25">
        <v>267</v>
      </c>
      <c r="D86" s="25">
        <v>279</v>
      </c>
      <c r="E86" s="25">
        <v>290</v>
      </c>
      <c r="F86" s="25">
        <v>241</v>
      </c>
      <c r="G86" s="25">
        <v>234</v>
      </c>
      <c r="H86" s="25">
        <v>192</v>
      </c>
      <c r="I86" s="25">
        <v>164</v>
      </c>
      <c r="J86" s="25">
        <v>115</v>
      </c>
      <c r="K86" s="25">
        <v>116</v>
      </c>
      <c r="L86" s="25">
        <v>211</v>
      </c>
      <c r="M86" s="25">
        <v>98</v>
      </c>
      <c r="N86" s="25">
        <v>42</v>
      </c>
      <c r="O86" s="25">
        <v>25</v>
      </c>
      <c r="P86" s="26">
        <f aca="true" t="shared" si="18" ref="P86:P93">SUM(C86:O86)</f>
        <v>2274</v>
      </c>
    </row>
    <row r="87" spans="2:16" s="5" customFormat="1" ht="12.75">
      <c r="B87" s="25" t="s">
        <v>87</v>
      </c>
      <c r="C87" s="25">
        <v>16</v>
      </c>
      <c r="D87" s="25">
        <v>27</v>
      </c>
      <c r="E87" s="25">
        <v>30</v>
      </c>
      <c r="F87" s="25">
        <v>45</v>
      </c>
      <c r="G87" s="25">
        <v>35</v>
      </c>
      <c r="H87" s="25">
        <v>23</v>
      </c>
      <c r="I87" s="25">
        <v>19</v>
      </c>
      <c r="J87" s="25">
        <v>29</v>
      </c>
      <c r="K87" s="25">
        <v>22</v>
      </c>
      <c r="L87" s="25">
        <v>24</v>
      </c>
      <c r="M87" s="25">
        <v>28</v>
      </c>
      <c r="N87" s="25">
        <v>19</v>
      </c>
      <c r="O87" s="25">
        <v>21</v>
      </c>
      <c r="P87" s="26">
        <f t="shared" si="18"/>
        <v>338</v>
      </c>
    </row>
    <row r="88" spans="2:16" s="5" customFormat="1" ht="12.75">
      <c r="B88" s="25" t="s">
        <v>88</v>
      </c>
      <c r="C88" s="25">
        <v>16</v>
      </c>
      <c r="D88" s="25">
        <v>27</v>
      </c>
      <c r="E88" s="25">
        <v>24</v>
      </c>
      <c r="F88" s="25">
        <v>17</v>
      </c>
      <c r="G88" s="25">
        <v>28</v>
      </c>
      <c r="H88" s="25">
        <v>18</v>
      </c>
      <c r="I88" s="25">
        <v>14</v>
      </c>
      <c r="J88" s="25">
        <v>7</v>
      </c>
      <c r="K88" s="25">
        <v>9</v>
      </c>
      <c r="L88" s="25">
        <v>17</v>
      </c>
      <c r="M88" s="25">
        <v>5</v>
      </c>
      <c r="N88" s="25">
        <v>8</v>
      </c>
      <c r="O88" s="25">
        <v>8</v>
      </c>
      <c r="P88" s="26">
        <f t="shared" si="18"/>
        <v>198</v>
      </c>
    </row>
    <row r="89" spans="2:16" s="5" customFormat="1" ht="12.75">
      <c r="B89" s="25" t="s">
        <v>89</v>
      </c>
      <c r="C89" s="25">
        <v>10</v>
      </c>
      <c r="D89" s="25">
        <v>7</v>
      </c>
      <c r="E89" s="25">
        <v>14</v>
      </c>
      <c r="F89" s="25">
        <v>6</v>
      </c>
      <c r="G89" s="25">
        <v>13</v>
      </c>
      <c r="H89" s="25">
        <v>4</v>
      </c>
      <c r="I89" s="25">
        <v>7</v>
      </c>
      <c r="J89" s="25">
        <v>7</v>
      </c>
      <c r="K89" s="25">
        <v>10</v>
      </c>
      <c r="L89" s="25">
        <v>21</v>
      </c>
      <c r="M89" s="25">
        <v>11</v>
      </c>
      <c r="N89" s="25">
        <v>7</v>
      </c>
      <c r="O89" s="25">
        <v>10</v>
      </c>
      <c r="P89" s="26">
        <f t="shared" si="18"/>
        <v>127</v>
      </c>
    </row>
    <row r="90" spans="2:16" s="5" customFormat="1" ht="12.75">
      <c r="B90" s="25" t="s">
        <v>126</v>
      </c>
      <c r="C90" s="25">
        <v>15</v>
      </c>
      <c r="D90" s="25">
        <v>8</v>
      </c>
      <c r="E90" s="25">
        <v>12</v>
      </c>
      <c r="F90" s="25">
        <v>10</v>
      </c>
      <c r="G90" s="25">
        <v>20</v>
      </c>
      <c r="H90" s="25">
        <v>14</v>
      </c>
      <c r="I90" s="25">
        <v>5</v>
      </c>
      <c r="J90" s="25">
        <v>2</v>
      </c>
      <c r="K90" s="25">
        <v>9</v>
      </c>
      <c r="L90" s="25">
        <v>4</v>
      </c>
      <c r="M90" s="25">
        <v>3</v>
      </c>
      <c r="N90" s="25">
        <v>0</v>
      </c>
      <c r="O90" s="25">
        <v>1</v>
      </c>
      <c r="P90" s="26">
        <f t="shared" si="18"/>
        <v>103</v>
      </c>
    </row>
    <row r="91" spans="2:16" s="5" customFormat="1" ht="12.75">
      <c r="B91" s="25" t="s">
        <v>90</v>
      </c>
      <c r="C91" s="25">
        <v>2</v>
      </c>
      <c r="D91" s="25">
        <v>10</v>
      </c>
      <c r="E91" s="25">
        <v>3</v>
      </c>
      <c r="F91" s="25">
        <v>8</v>
      </c>
      <c r="G91" s="25">
        <v>9</v>
      </c>
      <c r="H91" s="25">
        <v>6</v>
      </c>
      <c r="I91" s="25">
        <v>1</v>
      </c>
      <c r="J91" s="25">
        <v>6</v>
      </c>
      <c r="K91" s="25">
        <v>4</v>
      </c>
      <c r="L91" s="25">
        <v>1</v>
      </c>
      <c r="M91" s="25">
        <v>2</v>
      </c>
      <c r="N91" s="25">
        <v>1</v>
      </c>
      <c r="O91" s="25">
        <v>3</v>
      </c>
      <c r="P91" s="26">
        <f t="shared" si="18"/>
        <v>56</v>
      </c>
    </row>
    <row r="92" spans="1:16" s="5" customFormat="1" ht="15">
      <c r="A92" s="5" t="s">
        <v>71</v>
      </c>
      <c r="B92" s="25" t="s">
        <v>91</v>
      </c>
      <c r="C92" s="27">
        <f aca="true" t="shared" si="19" ref="C92:O92">C93-SUM(C86:C91)</f>
        <v>44</v>
      </c>
      <c r="D92" s="27">
        <f t="shared" si="19"/>
        <v>47</v>
      </c>
      <c r="E92" s="27">
        <f t="shared" si="19"/>
        <v>54</v>
      </c>
      <c r="F92" s="27">
        <f t="shared" si="19"/>
        <v>40</v>
      </c>
      <c r="G92" s="27">
        <f t="shared" si="19"/>
        <v>45</v>
      </c>
      <c r="H92" s="27">
        <f t="shared" si="19"/>
        <v>29</v>
      </c>
      <c r="I92" s="27">
        <f t="shared" si="19"/>
        <v>24</v>
      </c>
      <c r="J92" s="27">
        <f t="shared" si="19"/>
        <v>24</v>
      </c>
      <c r="K92" s="27">
        <f t="shared" si="19"/>
        <v>16</v>
      </c>
      <c r="L92" s="27">
        <f t="shared" si="19"/>
        <v>40</v>
      </c>
      <c r="M92" s="27">
        <f t="shared" si="19"/>
        <v>30</v>
      </c>
      <c r="N92" s="27">
        <f t="shared" si="19"/>
        <v>16</v>
      </c>
      <c r="O92" s="27">
        <f t="shared" si="19"/>
        <v>9</v>
      </c>
      <c r="P92" s="28">
        <f t="shared" si="18"/>
        <v>418</v>
      </c>
    </row>
    <row r="93" spans="2:16" s="5" customFormat="1" ht="15">
      <c r="B93" s="25" t="s">
        <v>114</v>
      </c>
      <c r="C93" s="29">
        <v>370</v>
      </c>
      <c r="D93" s="29">
        <v>405</v>
      </c>
      <c r="E93" s="29">
        <v>427</v>
      </c>
      <c r="F93" s="29">
        <v>367</v>
      </c>
      <c r="G93" s="29">
        <v>384</v>
      </c>
      <c r="H93" s="29">
        <v>286</v>
      </c>
      <c r="I93" s="29">
        <v>234</v>
      </c>
      <c r="J93" s="29">
        <v>190</v>
      </c>
      <c r="K93" s="29">
        <v>186</v>
      </c>
      <c r="L93" s="29">
        <v>318</v>
      </c>
      <c r="M93" s="29">
        <v>177</v>
      </c>
      <c r="N93" s="29">
        <v>93</v>
      </c>
      <c r="O93" s="29">
        <v>77</v>
      </c>
      <c r="P93" s="30">
        <f t="shared" si="18"/>
        <v>3514</v>
      </c>
    </row>
    <row r="94" s="5" customFormat="1" ht="3" customHeight="1">
      <c r="P94" s="24"/>
    </row>
    <row r="95" spans="1:16" s="5" customFormat="1" ht="12.75">
      <c r="A95" s="5">
        <v>2003</v>
      </c>
      <c r="B95" s="25" t="s">
        <v>86</v>
      </c>
      <c r="C95" s="25">
        <v>286</v>
      </c>
      <c r="D95" s="25">
        <v>269</v>
      </c>
      <c r="E95" s="25">
        <v>237</v>
      </c>
      <c r="F95" s="25">
        <v>227</v>
      </c>
      <c r="G95" s="25">
        <v>195</v>
      </c>
      <c r="H95" s="25">
        <v>189</v>
      </c>
      <c r="I95" s="25">
        <v>130</v>
      </c>
      <c r="J95" s="25">
        <v>123</v>
      </c>
      <c r="K95" s="25">
        <v>104</v>
      </c>
      <c r="L95" s="25">
        <v>189</v>
      </c>
      <c r="M95" s="25">
        <v>70</v>
      </c>
      <c r="N95" s="25">
        <v>35</v>
      </c>
      <c r="O95" s="25">
        <v>31</v>
      </c>
      <c r="P95" s="26">
        <f aca="true" t="shared" si="20" ref="P95:P102">SUM(C95:O95)</f>
        <v>2085</v>
      </c>
    </row>
    <row r="96" spans="2:16" s="5" customFormat="1" ht="12.75">
      <c r="B96" s="25" t="s">
        <v>87</v>
      </c>
      <c r="C96" s="25">
        <v>35</v>
      </c>
      <c r="D96" s="25">
        <v>26</v>
      </c>
      <c r="E96" s="25">
        <v>42</v>
      </c>
      <c r="F96" s="25">
        <v>39</v>
      </c>
      <c r="G96" s="25">
        <v>29</v>
      </c>
      <c r="H96" s="25">
        <v>28</v>
      </c>
      <c r="I96" s="25">
        <v>30</v>
      </c>
      <c r="J96" s="25">
        <v>37</v>
      </c>
      <c r="K96" s="25">
        <v>24</v>
      </c>
      <c r="L96" s="25">
        <v>29</v>
      </c>
      <c r="M96" s="25">
        <v>24</v>
      </c>
      <c r="N96" s="25">
        <v>27</v>
      </c>
      <c r="O96" s="25">
        <v>14</v>
      </c>
      <c r="P96" s="26">
        <f t="shared" si="20"/>
        <v>384</v>
      </c>
    </row>
    <row r="97" spans="2:16" s="5" customFormat="1" ht="12.75">
      <c r="B97" s="25" t="s">
        <v>88</v>
      </c>
      <c r="C97" s="25">
        <v>28</v>
      </c>
      <c r="D97" s="25">
        <v>27</v>
      </c>
      <c r="E97" s="25">
        <v>21</v>
      </c>
      <c r="F97" s="25">
        <v>27</v>
      </c>
      <c r="G97" s="25">
        <v>19</v>
      </c>
      <c r="H97" s="25">
        <v>18</v>
      </c>
      <c r="I97" s="25">
        <v>6</v>
      </c>
      <c r="J97" s="25">
        <v>8</v>
      </c>
      <c r="K97" s="25">
        <v>9</v>
      </c>
      <c r="L97" s="25">
        <v>6</v>
      </c>
      <c r="M97" s="25">
        <v>10</v>
      </c>
      <c r="N97" s="25">
        <v>6</v>
      </c>
      <c r="O97" s="25">
        <v>4</v>
      </c>
      <c r="P97" s="26">
        <f t="shared" si="20"/>
        <v>189</v>
      </c>
    </row>
    <row r="98" spans="2:16" s="5" customFormat="1" ht="12.75">
      <c r="B98" s="25" t="s">
        <v>126</v>
      </c>
      <c r="C98" s="25">
        <v>10</v>
      </c>
      <c r="D98" s="25">
        <v>17</v>
      </c>
      <c r="E98" s="25">
        <v>9</v>
      </c>
      <c r="F98" s="25">
        <v>26</v>
      </c>
      <c r="G98" s="25">
        <v>16</v>
      </c>
      <c r="H98" s="25">
        <v>7</v>
      </c>
      <c r="I98" s="25">
        <v>5</v>
      </c>
      <c r="J98" s="25">
        <v>11</v>
      </c>
      <c r="K98" s="25">
        <v>5</v>
      </c>
      <c r="L98" s="25">
        <v>5</v>
      </c>
      <c r="M98" s="25">
        <v>0</v>
      </c>
      <c r="N98" s="25">
        <v>1</v>
      </c>
      <c r="O98" s="25">
        <v>2</v>
      </c>
      <c r="P98" s="26">
        <f t="shared" si="20"/>
        <v>114</v>
      </c>
    </row>
    <row r="99" spans="2:16" s="5" customFormat="1" ht="12.75">
      <c r="B99" s="25" t="s">
        <v>89</v>
      </c>
      <c r="C99" s="25">
        <v>4</v>
      </c>
      <c r="D99" s="25">
        <v>11</v>
      </c>
      <c r="E99" s="25">
        <v>6</v>
      </c>
      <c r="F99" s="25">
        <v>10</v>
      </c>
      <c r="G99" s="25">
        <v>3</v>
      </c>
      <c r="H99" s="25">
        <v>5</v>
      </c>
      <c r="I99" s="25">
        <v>6</v>
      </c>
      <c r="J99" s="25">
        <v>6</v>
      </c>
      <c r="K99" s="25">
        <v>8</v>
      </c>
      <c r="L99" s="25">
        <v>9</v>
      </c>
      <c r="M99" s="25">
        <v>11</v>
      </c>
      <c r="N99" s="25">
        <v>14</v>
      </c>
      <c r="O99" s="25">
        <v>3</v>
      </c>
      <c r="P99" s="26">
        <f t="shared" si="20"/>
        <v>96</v>
      </c>
    </row>
    <row r="100" spans="2:20" s="5" customFormat="1" ht="12.75">
      <c r="B100" s="25" t="s">
        <v>90</v>
      </c>
      <c r="C100" s="25">
        <v>8</v>
      </c>
      <c r="D100" s="25">
        <v>6</v>
      </c>
      <c r="E100" s="25">
        <v>8</v>
      </c>
      <c r="F100" s="25">
        <v>10</v>
      </c>
      <c r="G100" s="25">
        <v>7</v>
      </c>
      <c r="H100" s="25">
        <v>1</v>
      </c>
      <c r="I100" s="25">
        <v>10</v>
      </c>
      <c r="J100" s="25">
        <v>3</v>
      </c>
      <c r="K100" s="25">
        <v>1</v>
      </c>
      <c r="L100" s="25">
        <v>2</v>
      </c>
      <c r="M100" s="25">
        <v>2</v>
      </c>
      <c r="N100" s="25">
        <v>1</v>
      </c>
      <c r="O100" s="25">
        <v>2</v>
      </c>
      <c r="P100" s="26">
        <f t="shared" si="20"/>
        <v>61</v>
      </c>
      <c r="T100"/>
    </row>
    <row r="101" spans="1:20" s="5" customFormat="1" ht="15">
      <c r="A101" s="5" t="s">
        <v>71</v>
      </c>
      <c r="B101" s="25" t="s">
        <v>91</v>
      </c>
      <c r="C101" s="27">
        <f aca="true" t="shared" si="21" ref="C101:O101">C102-SUM(C95:C100)</f>
        <v>39</v>
      </c>
      <c r="D101" s="27">
        <f t="shared" si="21"/>
        <v>51</v>
      </c>
      <c r="E101" s="27">
        <f t="shared" si="21"/>
        <v>45</v>
      </c>
      <c r="F101" s="27">
        <f t="shared" si="21"/>
        <v>50</v>
      </c>
      <c r="G101" s="27">
        <f t="shared" si="21"/>
        <v>27</v>
      </c>
      <c r="H101" s="27">
        <f t="shared" si="21"/>
        <v>25</v>
      </c>
      <c r="I101" s="27">
        <f t="shared" si="21"/>
        <v>26</v>
      </c>
      <c r="J101" s="27">
        <f t="shared" si="21"/>
        <v>17</v>
      </c>
      <c r="K101" s="27">
        <f t="shared" si="21"/>
        <v>25</v>
      </c>
      <c r="L101" s="27">
        <f t="shared" si="21"/>
        <v>31</v>
      </c>
      <c r="M101" s="27">
        <f t="shared" si="21"/>
        <v>23</v>
      </c>
      <c r="N101" s="27">
        <f t="shared" si="21"/>
        <v>12</v>
      </c>
      <c r="O101" s="27">
        <f t="shared" si="21"/>
        <v>9</v>
      </c>
      <c r="P101" s="28">
        <f t="shared" si="20"/>
        <v>380</v>
      </c>
      <c r="T101"/>
    </row>
    <row r="102" spans="2:20" s="5" customFormat="1" ht="15">
      <c r="B102" s="25" t="s">
        <v>105</v>
      </c>
      <c r="C102" s="29">
        <v>410</v>
      </c>
      <c r="D102" s="29">
        <v>407</v>
      </c>
      <c r="E102" s="29">
        <v>368</v>
      </c>
      <c r="F102" s="29">
        <v>389</v>
      </c>
      <c r="G102" s="29">
        <v>296</v>
      </c>
      <c r="H102" s="29">
        <v>273</v>
      </c>
      <c r="I102" s="29">
        <v>213</v>
      </c>
      <c r="J102" s="29">
        <v>205</v>
      </c>
      <c r="K102" s="29">
        <v>176</v>
      </c>
      <c r="L102" s="29">
        <v>271</v>
      </c>
      <c r="M102" s="29">
        <v>140</v>
      </c>
      <c r="N102" s="29">
        <v>96</v>
      </c>
      <c r="O102" s="29">
        <v>65</v>
      </c>
      <c r="P102" s="30">
        <f t="shared" si="20"/>
        <v>3309</v>
      </c>
      <c r="T102"/>
    </row>
    <row r="103" spans="16:20" s="5" customFormat="1" ht="3" customHeight="1">
      <c r="P103" s="23"/>
      <c r="T103" t="s">
        <v>95</v>
      </c>
    </row>
    <row r="104" spans="2:20" ht="3" customHeight="1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/>
      <c r="Q104" s="25"/>
      <c r="T104" t="s">
        <v>103</v>
      </c>
    </row>
    <row r="105" spans="1:17" s="61" customFormat="1" ht="33.75" customHeight="1">
      <c r="A105" s="36" t="s">
        <v>72</v>
      </c>
      <c r="B105" s="36" t="s">
        <v>203</v>
      </c>
      <c r="C105" s="36"/>
      <c r="D105" s="36"/>
      <c r="E105" s="36"/>
      <c r="F105" s="36"/>
      <c r="G105" s="36"/>
      <c r="H105" s="36"/>
      <c r="I105" s="36"/>
      <c r="J105" s="36"/>
      <c r="K105" s="57"/>
      <c r="L105" s="57"/>
      <c r="M105" s="57"/>
      <c r="N105" s="57"/>
      <c r="O105" s="57"/>
      <c r="Q105" s="57"/>
    </row>
    <row r="106" spans="2:17" ht="12.75">
      <c r="B106" s="65" t="s">
        <v>172</v>
      </c>
      <c r="C106" s="65" t="s">
        <v>145</v>
      </c>
      <c r="F106" s="66"/>
      <c r="G106" s="66"/>
      <c r="H106" s="66"/>
      <c r="I106" s="66" t="s">
        <v>149</v>
      </c>
      <c r="J106" s="66"/>
      <c r="K106" s="66"/>
      <c r="L106" s="66" t="s">
        <v>152</v>
      </c>
      <c r="M106" s="66"/>
      <c r="N106" s="66"/>
      <c r="O106" s="66" t="s">
        <v>201</v>
      </c>
      <c r="P106" s="66"/>
      <c r="Q106" s="25"/>
    </row>
    <row r="107" spans="2:17" ht="12.75">
      <c r="B107" s="66" t="s">
        <v>92</v>
      </c>
      <c r="C107" s="65" t="s">
        <v>176</v>
      </c>
      <c r="F107" s="66"/>
      <c r="G107" s="66"/>
      <c r="H107" s="66"/>
      <c r="I107" s="65" t="s">
        <v>208</v>
      </c>
      <c r="J107" s="66"/>
      <c r="K107" s="66"/>
      <c r="L107" s="66" t="s">
        <v>171</v>
      </c>
      <c r="M107" s="66"/>
      <c r="N107" s="66"/>
      <c r="O107" s="66" t="s">
        <v>155</v>
      </c>
      <c r="P107" s="66"/>
      <c r="Q107" s="25"/>
    </row>
    <row r="108" spans="2:17" ht="12.75">
      <c r="B108" s="66" t="s">
        <v>142</v>
      </c>
      <c r="C108" s="65" t="s">
        <v>146</v>
      </c>
      <c r="F108" s="66"/>
      <c r="G108" s="66"/>
      <c r="H108" s="66"/>
      <c r="I108" s="66" t="s">
        <v>150</v>
      </c>
      <c r="J108" s="66"/>
      <c r="K108" s="66"/>
      <c r="L108" s="66" t="s">
        <v>180</v>
      </c>
      <c r="M108" s="66"/>
      <c r="N108" s="66"/>
      <c r="O108" s="66" t="s">
        <v>106</v>
      </c>
      <c r="P108" s="66"/>
      <c r="Q108" s="25"/>
    </row>
    <row r="109" spans="2:17" ht="12.75">
      <c r="B109" s="67" t="s">
        <v>207</v>
      </c>
      <c r="C109" s="66" t="s">
        <v>117</v>
      </c>
      <c r="F109" s="66"/>
      <c r="G109" s="66"/>
      <c r="H109" s="66"/>
      <c r="I109" s="66" t="s">
        <v>188</v>
      </c>
      <c r="J109" s="66"/>
      <c r="K109" s="66"/>
      <c r="L109" s="66" t="s">
        <v>123</v>
      </c>
      <c r="M109" s="66"/>
      <c r="N109" s="66"/>
      <c r="O109" s="66" t="s">
        <v>96</v>
      </c>
      <c r="P109" s="66"/>
      <c r="Q109" s="25"/>
    </row>
    <row r="110" spans="2:17" ht="12.75">
      <c r="B110" s="66" t="s">
        <v>95</v>
      </c>
      <c r="C110" s="66" t="s">
        <v>147</v>
      </c>
      <c r="F110" s="66"/>
      <c r="G110" s="66"/>
      <c r="H110" s="66"/>
      <c r="I110" s="66" t="s">
        <v>179</v>
      </c>
      <c r="J110" s="66"/>
      <c r="K110" s="66"/>
      <c r="L110" s="66" t="s">
        <v>173</v>
      </c>
      <c r="M110" s="66"/>
      <c r="N110" s="66"/>
      <c r="O110" s="66" t="s">
        <v>174</v>
      </c>
      <c r="P110" s="66"/>
      <c r="Q110" s="25"/>
    </row>
    <row r="111" spans="2:17" ht="12.75">
      <c r="B111" s="66" t="s">
        <v>178</v>
      </c>
      <c r="C111" s="66" t="s">
        <v>93</v>
      </c>
      <c r="F111" s="66"/>
      <c r="G111" s="66"/>
      <c r="H111" s="66"/>
      <c r="I111" s="67" t="s">
        <v>209</v>
      </c>
      <c r="J111" s="66"/>
      <c r="K111" s="66"/>
      <c r="L111" s="66" t="s">
        <v>199</v>
      </c>
      <c r="M111" s="66"/>
      <c r="N111" s="66"/>
      <c r="O111" s="67" t="s">
        <v>204</v>
      </c>
      <c r="P111" s="66"/>
      <c r="Q111" s="25"/>
    </row>
    <row r="112" spans="2:17" ht="12.75">
      <c r="B112" s="66" t="s">
        <v>175</v>
      </c>
      <c r="C112" s="66" t="s">
        <v>187</v>
      </c>
      <c r="F112" s="66"/>
      <c r="G112" s="66"/>
      <c r="H112" s="66"/>
      <c r="I112" s="65" t="s">
        <v>210</v>
      </c>
      <c r="J112" s="66"/>
      <c r="K112" s="66"/>
      <c r="L112" s="66" t="s">
        <v>121</v>
      </c>
      <c r="M112" s="66"/>
      <c r="N112" s="66"/>
      <c r="O112" s="66" t="s">
        <v>99</v>
      </c>
      <c r="P112" s="66"/>
      <c r="Q112" s="25"/>
    </row>
    <row r="113" spans="2:17" ht="12.75">
      <c r="B113" s="65" t="s">
        <v>87</v>
      </c>
      <c r="C113" s="66" t="s">
        <v>118</v>
      </c>
      <c r="F113" s="66"/>
      <c r="G113" s="66"/>
      <c r="H113" s="66"/>
      <c r="I113" s="66" t="s">
        <v>132</v>
      </c>
      <c r="J113" s="66"/>
      <c r="K113" s="66"/>
      <c r="L113" s="66" t="s">
        <v>153</v>
      </c>
      <c r="M113" s="66"/>
      <c r="N113" s="66"/>
      <c r="O113" s="66" t="s">
        <v>131</v>
      </c>
      <c r="P113" s="66"/>
      <c r="Q113" s="25"/>
    </row>
    <row r="114" spans="2:16" ht="12.75">
      <c r="B114" s="66" t="s">
        <v>143</v>
      </c>
      <c r="C114" s="66" t="s">
        <v>119</v>
      </c>
      <c r="F114" s="66"/>
      <c r="G114" s="66"/>
      <c r="H114" s="66"/>
      <c r="I114" s="66" t="s">
        <v>120</v>
      </c>
      <c r="J114" s="66"/>
      <c r="K114" s="66"/>
      <c r="L114" s="66" t="s">
        <v>154</v>
      </c>
      <c r="M114" s="66"/>
      <c r="N114" s="66"/>
      <c r="O114" s="66" t="s">
        <v>194</v>
      </c>
      <c r="P114" s="66"/>
    </row>
    <row r="115" spans="2:16" ht="12.75">
      <c r="B115" s="67" t="s">
        <v>205</v>
      </c>
      <c r="C115" s="66" t="s">
        <v>97</v>
      </c>
      <c r="F115" s="66"/>
      <c r="G115" s="66"/>
      <c r="H115" s="66"/>
      <c r="I115" s="66" t="s">
        <v>133</v>
      </c>
      <c r="J115" s="66"/>
      <c r="K115" s="66"/>
      <c r="L115" s="66" t="s">
        <v>98</v>
      </c>
      <c r="M115" s="66"/>
      <c r="N115" s="66"/>
      <c r="O115" s="66" t="s">
        <v>122</v>
      </c>
      <c r="P115" s="66"/>
    </row>
    <row r="116" spans="2:16" ht="12.75">
      <c r="B116" s="66" t="s">
        <v>193</v>
      </c>
      <c r="C116" s="66" t="s">
        <v>148</v>
      </c>
      <c r="F116" s="66"/>
      <c r="G116" s="66"/>
      <c r="H116" s="66"/>
      <c r="I116" s="67" t="s">
        <v>211</v>
      </c>
      <c r="J116" s="66"/>
      <c r="K116" s="66"/>
      <c r="L116" s="66" t="s">
        <v>200</v>
      </c>
      <c r="M116" s="66"/>
      <c r="N116" s="66" t="s">
        <v>71</v>
      </c>
      <c r="O116" s="66" t="s">
        <v>134</v>
      </c>
      <c r="P116" s="66"/>
    </row>
    <row r="117" spans="2:16" ht="12.75">
      <c r="B117" s="66" t="s">
        <v>103</v>
      </c>
      <c r="C117" s="67" t="s">
        <v>206</v>
      </c>
      <c r="F117" s="66"/>
      <c r="G117" s="66"/>
      <c r="H117" s="66"/>
      <c r="I117" s="66" t="s">
        <v>170</v>
      </c>
      <c r="J117" s="66"/>
      <c r="K117" s="66"/>
      <c r="L117" s="66" t="s">
        <v>141</v>
      </c>
      <c r="M117" s="66"/>
      <c r="N117" s="66" t="s">
        <v>71</v>
      </c>
      <c r="O117" s="66"/>
      <c r="P117" s="66"/>
    </row>
    <row r="118" spans="2:16" ht="12.75">
      <c r="B118" s="65" t="s">
        <v>144</v>
      </c>
      <c r="C118" s="66" t="s">
        <v>115</v>
      </c>
      <c r="F118" s="66"/>
      <c r="G118" s="66"/>
      <c r="H118" s="66"/>
      <c r="I118" s="66" t="s">
        <v>202</v>
      </c>
      <c r="J118" s="66"/>
      <c r="K118" s="66"/>
      <c r="L118" s="66" t="s">
        <v>177</v>
      </c>
      <c r="M118" s="66"/>
      <c r="N118" s="66"/>
      <c r="O118" s="66"/>
      <c r="P118" s="66"/>
    </row>
    <row r="119" ht="12.75">
      <c r="P119"/>
    </row>
    <row r="120" ht="12.75">
      <c r="P120"/>
    </row>
    <row r="121" ht="12.75">
      <c r="P121"/>
    </row>
    <row r="122" spans="1:16" ht="36" customHeight="1">
      <c r="A122" s="5" t="s">
        <v>78</v>
      </c>
      <c r="B122" s="68" t="s">
        <v>190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</sheetData>
  <sheetProtection/>
  <mergeCells count="1">
    <mergeCell ref="B122:P122"/>
  </mergeCells>
  <printOptions horizontalCentered="1" verticalCentered="1"/>
  <pageMargins left="0.5" right="0.5" top="0.73" bottom="0.42" header="0.36" footer="0.25"/>
  <pageSetup fitToHeight="1" fitToWidth="1" horizontalDpi="600" verticalDpi="600" orientation="portrait" scale="49" r:id="rId1"/>
  <headerFooter alignWithMargins="0">
    <oddHeader>&amp;C&amp;"Arial,Bold"&amp;12 2002-2009 Limited English Proficiency 
Enrollment by Grade and Language</oddHeader>
    <oddFooter>&amp;L&amp;F&amp;CDes Moines Public Schools&amp;R&amp;P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L-Net</dc:creator>
  <cp:keywords/>
  <dc:description/>
  <cp:lastModifiedBy>Windows User</cp:lastModifiedBy>
  <cp:lastPrinted>2012-11-16T19:34:06Z</cp:lastPrinted>
  <dcterms:created xsi:type="dcterms:W3CDTF">1999-10-12T15:14:57Z</dcterms:created>
  <dcterms:modified xsi:type="dcterms:W3CDTF">2013-11-13T17:17:06Z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490131252</vt:i4>
  </property>
  <property fmtid="{D5CDD505-2E9C-101B-9397-08002B2CF9AE}" pid="4" name="_NewReviewCyc">
    <vt:lpwstr/>
  </property>
  <property fmtid="{D5CDD505-2E9C-101B-9397-08002B2CF9AE}" pid="5" name="_EmailSubje">
    <vt:lpwstr>official enrollment and minority reports</vt:lpwstr>
  </property>
  <property fmtid="{D5CDD505-2E9C-101B-9397-08002B2CF9AE}" pid="6" name="_AuthorEma">
    <vt:lpwstr>victoria.bennett@dmschools.org</vt:lpwstr>
  </property>
  <property fmtid="{D5CDD505-2E9C-101B-9397-08002B2CF9AE}" pid="7" name="_AuthorEmailDisplayNa">
    <vt:lpwstr>Bennett, Victoria</vt:lpwstr>
  </property>
</Properties>
</file>